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521" windowWidth="6690" windowHeight="7965" activeTab="0"/>
  </bookViews>
  <sheets>
    <sheet name="calendrier automatique" sheetId="1" r:id="rId1"/>
    <sheet name="paramètres" sheetId="2" r:id="rId2"/>
    <sheet name="mode d'emploi" sheetId="3" r:id="rId3"/>
  </sheets>
  <definedNames>
    <definedName name="_Order1" hidden="1">0</definedName>
    <definedName name="avec_fond">'paramètres'!$C$8</definedName>
    <definedName name="bons_jours">'paramètres'!$K:$L</definedName>
    <definedName name="choix_1_2">'calendrier automatique'!$A$1</definedName>
    <definedName name="Compteur">'paramètres'!$B$13</definedName>
    <definedName name="DateClef">'calendrier automatique'!$E$1</definedName>
    <definedName name="DateEnreg">'paramètres'!$B$11</definedName>
    <definedName name="DateInitiale">'calendrier automatique'!$C$2</definedName>
    <definedName name="formule_intéressante">'calendrier automatique'!$I$35</definedName>
    <definedName name="_xlnm.Print_Titles" localSheetId="0">'calendrier automatique'!$1:$3</definedName>
    <definedName name="Macros">'paramètres'!$D$23</definedName>
    <definedName name="mode_Alsace">'paramètres'!$C$6</definedName>
    <definedName name="mode_initial">'paramètres'!$C$4</definedName>
    <definedName name="mode_pentecote">'paramètres'!$C$9</definedName>
    <definedName name="motif_vide">'paramètres'!$Q$15</definedName>
    <definedName name="NomAbsolu">'paramètres'!$B$17</definedName>
    <definedName name="samedi_ouvrable">'paramètres'!$C$7</definedName>
    <definedName name="table_libellé">'paramètres'!$P$12:$Q$13</definedName>
    <definedName name="_xlnm.Print_Area" localSheetId="0">'calendrier automatique'!$A$1:$AL$36</definedName>
    <definedName name="_xlnm.Print_Area" localSheetId="2">'mode d''emploi'!$A$1:$Q$28</definedName>
  </definedNames>
  <calcPr fullCalcOnLoad="1"/>
</workbook>
</file>

<file path=xl/comments1.xml><?xml version="1.0" encoding="utf-8"?>
<comments xmlns="http://schemas.openxmlformats.org/spreadsheetml/2006/main">
  <authors>
    <author>JOAS5615</author>
    <author>jms</author>
    <author>Jean-Marc Stoeffler</author>
  </authors>
  <commentList>
    <comment ref="C4" authorId="0">
      <text>
        <r>
          <rPr>
            <sz val="8"/>
            <rFont val="Tahoma"/>
            <family val="0"/>
          </rPr>
          <t xml:space="preserve">
</t>
        </r>
        <r>
          <rPr>
            <b/>
            <sz val="12"/>
            <color indexed="10"/>
            <rFont val="Tahoma"/>
            <family val="2"/>
          </rPr>
          <t>cellule C4</t>
        </r>
        <r>
          <rPr>
            <sz val="8"/>
            <rFont val="Tahoma"/>
            <family val="0"/>
          </rPr>
          <t xml:space="preserve">
&lt;-----------voir onglet Mode d'emploi pour avoir plus de précisions
dans cette cellule on peut écrire par exemple :
 1/1/2005 ou 1/3/2005  ou 1/9/2006, etc…
=DATE(ANNEE(DateClef);1;1)
</t>
        </r>
      </text>
    </comment>
    <comment ref="K35" authorId="1">
      <text>
        <r>
          <rPr>
            <sz val="12"/>
            <color indexed="20"/>
            <rFont val="Tahoma"/>
            <family val="2"/>
          </rPr>
          <t>formule complexe mais très intéressante qui calcule 
le nombre de mois du calendrier et crée un affichage adapté :
s'il n'y a qu'une année affichage de l'année, sinon les deux 
extrèmes et ceci quelque soit le nombre de mois présents !</t>
        </r>
      </text>
    </comment>
    <comment ref="E1" authorId="2">
      <text>
        <r>
          <rPr>
            <sz val="10"/>
            <rFont val="Tahoma"/>
            <family val="2"/>
          </rPr>
          <t>ici, votre date de naissance...</t>
        </r>
        <r>
          <rPr>
            <sz val="8"/>
            <rFont val="Tahoma"/>
            <family val="0"/>
          </rPr>
          <t xml:space="preserve">
Si vous le désirez…
ou par exemple 1/1/2006</t>
        </r>
      </text>
    </comment>
  </commentList>
</comments>
</file>

<file path=xl/comments2.xml><?xml version="1.0" encoding="utf-8"?>
<comments xmlns="http://schemas.openxmlformats.org/spreadsheetml/2006/main">
  <authors>
    <author>Intralocal-JMS</author>
    <author>JOAS5615</author>
    <author>jms</author>
  </authors>
  <commentList>
    <comment ref="C6" authorId="0">
      <text>
        <r>
          <rPr>
            <sz val="12"/>
            <rFont val="Tahoma"/>
            <family val="2"/>
          </rPr>
          <t>il y a un bouton "mode Alsace" qui ajoute 2 jours fériés :
- le vendredi avant Pâque
- le jour après Noël</t>
        </r>
      </text>
    </comment>
    <comment ref="B11" authorId="1">
      <text>
        <r>
          <rPr>
            <sz val="8"/>
            <rFont val="Tahoma"/>
            <family val="0"/>
          </rPr>
          <t>dernière date d'enregistrement
 (macro automatique à chaque enregistrement)</t>
        </r>
      </text>
    </comment>
    <comment ref="B13" authorId="1">
      <text>
        <r>
          <rPr>
            <sz val="8"/>
            <rFont val="Tahoma"/>
            <family val="0"/>
          </rPr>
          <t xml:space="preserve">compteur d'enregistrement automatique qui
</t>
        </r>
        <r>
          <rPr>
            <b/>
            <sz val="8"/>
            <color indexed="10"/>
            <rFont val="Tahoma"/>
            <family val="2"/>
          </rPr>
          <t xml:space="preserve">peut être remis à zéro manuellement…
</t>
        </r>
        <r>
          <rPr>
            <sz val="8"/>
            <color indexed="10"/>
            <rFont val="Tahoma"/>
            <family val="2"/>
          </rPr>
          <t>en inscrivant 0 dans la cellule</t>
        </r>
        <r>
          <rPr>
            <b/>
            <sz val="8"/>
            <color indexed="10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 xml:space="preserve"> (macro automatique à chaque enregistrement)</t>
        </r>
      </text>
    </comment>
    <comment ref="B17" authorId="2">
      <text>
        <r>
          <rPr>
            <sz val="8"/>
            <rFont val="Tahoma"/>
            <family val="2"/>
          </rPr>
          <t>lecteur-dossier-nom du fichier avant sa dernière sauvegarde...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JOAS5615</author>
  </authors>
  <commentList>
    <comment ref="I1" authorId="0">
      <text>
        <r>
          <rPr>
            <sz val="8"/>
            <rFont val="Tahoma"/>
            <family val="0"/>
          </rPr>
          <t xml:space="preserve">
&lt;-----------cette cellule </t>
        </r>
        <r>
          <rPr>
            <b/>
            <sz val="12"/>
            <rFont val="Tahoma"/>
            <family val="2"/>
          </rPr>
          <t>C4</t>
        </r>
        <r>
          <rPr>
            <sz val="8"/>
            <rFont val="Tahoma"/>
            <family val="0"/>
          </rPr>
          <t xml:space="preserve"> correspond au 1er jour du premier mois désiré (en mode standard).
                 sinon, mettre sa date de naissance en</t>
        </r>
        <r>
          <rPr>
            <b/>
            <sz val="12"/>
            <rFont val="Tahoma"/>
            <family val="2"/>
          </rPr>
          <t xml:space="preserve"> E1</t>
        </r>
        <r>
          <rPr>
            <sz val="8"/>
            <rFont val="Tahoma"/>
            <family val="0"/>
          </rPr>
          <t xml:space="preserve">, dans ce cas le calendrier commencera le 1er janvier de l'année désirée)
</t>
        </r>
        <r>
          <rPr>
            <sz val="8"/>
            <color indexed="17"/>
            <rFont val="Tahoma"/>
            <family val="2"/>
          </rPr>
          <t xml:space="preserve">============== </t>
        </r>
        <r>
          <rPr>
            <b/>
            <sz val="12"/>
            <color indexed="17"/>
            <rFont val="Tahoma"/>
            <family val="2"/>
          </rPr>
          <t xml:space="preserve">calendrier automatique ! </t>
        </r>
        <r>
          <rPr>
            <sz val="8"/>
            <color indexed="17"/>
            <rFont val="Tahoma"/>
            <family val="2"/>
          </rPr>
          <t xml:space="preserve">(version 1b) ====================
                            2 modes : </t>
        </r>
        <r>
          <rPr>
            <b/>
            <sz val="8"/>
            <color indexed="17"/>
            <rFont val="Tahoma"/>
            <family val="2"/>
          </rPr>
          <t>standard</t>
        </r>
        <r>
          <rPr>
            <sz val="8"/>
            <color indexed="17"/>
            <rFont val="Tahoma"/>
            <family val="2"/>
          </rPr>
          <t xml:space="preserve"> et mode «</t>
        </r>
        <r>
          <rPr>
            <b/>
            <sz val="8"/>
            <color indexed="17"/>
            <rFont val="Tahoma"/>
            <family val="2"/>
          </rPr>
          <t>année de naissance</t>
        </r>
        <r>
          <rPr>
            <sz val="8"/>
            <color indexed="17"/>
            <rFont val="Tahoma"/>
            <family val="2"/>
          </rPr>
          <t xml:space="preserve">» 
</t>
        </r>
        <r>
          <rPr>
            <b/>
            <sz val="8"/>
            <rFont val="Tahoma"/>
            <family val="2"/>
          </rPr>
          <t xml:space="preserve">1) - en standard, </t>
        </r>
        <r>
          <rPr>
            <sz val="8"/>
            <rFont val="Tahoma"/>
            <family val="0"/>
          </rPr>
          <t xml:space="preserve"> </t>
        </r>
        <r>
          <rPr>
            <sz val="8"/>
            <color indexed="10"/>
            <rFont val="Tahoma"/>
            <family val="2"/>
          </rPr>
          <t xml:space="preserve">une seule date est fixe : le 1er jour du 1er mois. Toutes les autres en sont déduites ! 
       </t>
        </r>
        <r>
          <rPr>
            <b/>
            <sz val="8"/>
            <color indexed="10"/>
            <rFont val="Tahoma"/>
            <family val="2"/>
          </rPr>
          <t>Ce premier mois peut être n'importe quel mois de l'année (septembre, par exemple) 
     -</t>
        </r>
        <r>
          <rPr>
            <b/>
            <sz val="8"/>
            <rFont val="Tahoma"/>
            <family val="2"/>
          </rPr>
          <t xml:space="preserve"> </t>
        </r>
        <r>
          <rPr>
            <sz val="8"/>
            <rFont val="Tahoma"/>
            <family val="2"/>
          </rPr>
          <t>en mode "année de naissance", il faut inscrire la date de naissance en E1 et laisser la formule
                                                                                                                               =DATE(ANNEE(DateClef);1;1)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2) les jours fériés sont automatiquement détectés</t>
        </r>
        <r>
          <rPr>
            <sz val="8"/>
            <rFont val="Tahoma"/>
            <family val="0"/>
          </rPr>
          <t xml:space="preserve"> si les macros sont activées
    (calculés de 1900 à 2099 !)
</t>
        </r>
        <r>
          <rPr>
            <b/>
            <sz val="8"/>
            <rFont val="Tahoma"/>
            <family val="2"/>
          </rPr>
          <t>3)</t>
        </r>
        <r>
          <rPr>
            <sz val="8"/>
            <rFont val="Tahoma"/>
            <family val="0"/>
          </rPr>
          <t xml:space="preserve"> les samedis et les dimanches sont détectés sans l'activation des macros.
4) pour agrandir le calendrier, il suffit de copier les 3 dernières colonnes et de les coller à la suite, autant de fois qu'on le 
désire (limite f'Excel : 255 colonnes = 7 ans, environ.
5) les formats sont obtenus grâce au format conditionnel (menu : Forma</t>
        </r>
        <r>
          <rPr>
            <u val="single"/>
            <sz val="8"/>
            <rFont val="Tahoma"/>
            <family val="2"/>
          </rPr>
          <t>t</t>
        </r>
        <r>
          <rPr>
            <sz val="8"/>
            <rFont val="Tahoma"/>
            <family val="2"/>
          </rPr>
          <t xml:space="preserve"> &gt; mise en forme conditionnelle...)
</t>
        </r>
        <r>
          <rPr>
            <sz val="8"/>
            <rFont val="Tahoma"/>
            <family val="0"/>
          </rPr>
          <t xml:space="preserve">6) deux colonnes sont prévues pour chaque journée mais on peut en supprimer une des deux...
7) à l'impression, s'inscrit </t>
        </r>
        <r>
          <rPr>
            <b/>
            <sz val="8"/>
            <rFont val="Tahoma"/>
            <family val="2"/>
          </rPr>
          <t>automatiquement le nom complet</t>
        </r>
        <r>
          <rPr>
            <sz val="8"/>
            <rFont val="Tahoma"/>
            <family val="0"/>
          </rPr>
          <t xml:space="preserve"> du fichier (lecteur-dossier-fichier)
</t>
        </r>
        <r>
          <rPr>
            <sz val="8"/>
            <color indexed="17"/>
            <rFont val="Tahoma"/>
            <family val="2"/>
          </rPr>
          <t>====================================================================</t>
        </r>
        <r>
          <rPr>
            <sz val="8"/>
            <rFont val="Tahoma"/>
            <family val="0"/>
          </rPr>
          <t xml:space="preserve">
                                pour tout autre renseignement : jeanmarc.stoeffler@doublevez.com
                                site pour se perfectionner à Excel htpp://www.</t>
        </r>
        <r>
          <rPr>
            <b/>
            <sz val="8"/>
            <color indexed="12"/>
            <rFont val="Tahoma"/>
            <family val="2"/>
          </rPr>
          <t>doublevez.com</t>
        </r>
        <r>
          <rPr>
            <sz val="8"/>
            <rFont val="Tahoma"/>
            <family val="0"/>
          </rPr>
          <t xml:space="preserve"> ou : 
                                </t>
        </r>
        <r>
          <rPr>
            <b/>
            <sz val="10"/>
            <color indexed="12"/>
            <rFont val="Tahoma"/>
            <family val="2"/>
          </rPr>
          <t xml:space="preserve">http://perso.wanadoo.fr/jeanmarc.stoeffler/excel
</t>
        </r>
        <r>
          <rPr>
            <sz val="8"/>
            <color indexed="12"/>
            <rFont val="Tahoma"/>
            <family val="2"/>
          </rPr>
          <t xml:space="preserve">                                                        copyright 2003 jeanmarc stoeffler
</t>
        </r>
        <r>
          <rPr>
            <sz val="8"/>
            <color indexed="17"/>
            <rFont val="Tahoma"/>
            <family val="2"/>
          </rPr>
          <t xml:space="preserve">====================================================================
</t>
        </r>
        <r>
          <rPr>
            <i/>
            <sz val="8"/>
            <color indexed="17"/>
            <rFont val="Tahoma"/>
            <family val="2"/>
          </rPr>
          <t>formule initiale pour obtenir le calendrier de votre année de naisssance</t>
        </r>
        <r>
          <rPr>
            <sz val="8"/>
            <color indexed="17"/>
            <rFont val="Tahoma"/>
            <family val="2"/>
          </rPr>
          <t xml:space="preserve"> </t>
        </r>
        <r>
          <rPr>
            <sz val="8"/>
            <color indexed="20"/>
            <rFont val="Courier New"/>
            <family val="3"/>
          </rPr>
          <t>=DATE(ANNEE(DateClef);1;1)</t>
        </r>
        <r>
          <rPr>
            <sz val="8"/>
            <color indexed="17"/>
            <rFont val="Tahoma"/>
            <family val="2"/>
          </rPr>
          <t xml:space="preserve">
autre formule intéressante à coller en C4 : </t>
        </r>
        <r>
          <rPr>
            <sz val="8"/>
            <color indexed="20"/>
            <rFont val="Courier New"/>
            <family val="3"/>
          </rPr>
          <t>=DATE(ANNEE(AUJOURDHUI());ALEA()*30;1)</t>
        </r>
        <r>
          <rPr>
            <sz val="8"/>
            <color indexed="17"/>
            <rFont val="Tahoma"/>
            <family val="2"/>
          </rPr>
          <t xml:space="preserve"> et appuyez ensuite sur F9 régulièrement pour obtenir aléatoirement des calendriers différents.
</t>
        </r>
      </text>
    </comment>
  </commentList>
</comments>
</file>

<file path=xl/sharedStrings.xml><?xml version="1.0" encoding="utf-8"?>
<sst xmlns="http://schemas.openxmlformats.org/spreadsheetml/2006/main" count="113" uniqueCount="50">
  <si>
    <t xml:space="preserve">                                                   </t>
  </si>
  <si>
    <t xml:space="preserve"> </t>
  </si>
  <si>
    <t>cours excel de JMS</t>
  </si>
  <si>
    <t>etc…</t>
  </si>
  <si>
    <t>exemple 1</t>
  </si>
  <si>
    <t>matin</t>
  </si>
  <si>
    <t>après-midi</t>
  </si>
  <si>
    <t xml:space="preserve">exemple 2 </t>
  </si>
  <si>
    <t>journée chargée !</t>
  </si>
  <si>
    <t>idem</t>
  </si>
  <si>
    <t>plus cool…</t>
  </si>
  <si>
    <t>RL</t>
  </si>
  <si>
    <t>JMS</t>
  </si>
  <si>
    <t>?</t>
  </si>
  <si>
    <t>à prévoir…</t>
  </si>
  <si>
    <t>jour</t>
  </si>
  <si>
    <t>ne pas oublier la procédure début de mois…</t>
  </si>
  <si>
    <r>
      <t>attention</t>
    </r>
    <r>
      <rPr>
        <sz val="10"/>
        <rFont val="Arial"/>
        <family val="0"/>
      </rPr>
      <t xml:space="preserve">  : ne pas copier une case matin sur une case après-midi</t>
    </r>
  </si>
  <si>
    <t>S'améliorer sur Excel de Microsoft ? --&gt;</t>
  </si>
  <si>
    <t>exemple de deux deux dispositions possibles</t>
  </si>
  <si>
    <t>exemple de données présentes</t>
  </si>
  <si>
    <t>important :consuler le site http://doublevez.com</t>
  </si>
  <si>
    <t xml:space="preserve">
bienvenue dans l'espace aide de cette petite application !</t>
  </si>
  <si>
    <t xml:space="preserve">     </t>
  </si>
  <si>
    <t>écrire à l'auteur ?</t>
  </si>
  <si>
    <t xml:space="preserve">                  JM Stoeffler  http://doublevez.com</t>
  </si>
  <si>
    <t>site du téléchargement de la dernière version</t>
  </si>
  <si>
    <t xml:space="preserve">                                                                                          j e a n m a r c     s t o e f f l e r</t>
  </si>
  <si>
    <t>à lire, sur les calendriers :</t>
  </si>
  <si>
    <t>…</t>
  </si>
  <si>
    <t>-&gt;</t>
  </si>
  <si>
    <t>jour ouvrables (6/7) 
(seuls les dimanches ne sont pas ouvrables)</t>
  </si>
  <si>
    <t>jour ouvrables (5/7)
(samedi et Dimanches non ouvrables)</t>
  </si>
  <si>
    <t>Alsace ou normal ?</t>
  </si>
  <si>
    <t>samedi ouvrable ?</t>
  </si>
  <si>
    <t>avec fond ?</t>
  </si>
  <si>
    <t>exemple</t>
  </si>
  <si>
    <t>avec lundi de Pentecôte ?</t>
  </si>
  <si>
    <t>mode initial</t>
  </si>
  <si>
    <t>version mars 2006</t>
  </si>
  <si>
    <t>-</t>
  </si>
  <si>
    <t>x</t>
  </si>
  <si>
    <t>garde</t>
  </si>
  <si>
    <t>paire</t>
  </si>
  <si>
    <t>impaire</t>
  </si>
  <si>
    <t>semaine</t>
  </si>
  <si>
    <t>libellé</t>
  </si>
  <si>
    <t>motif_vide</t>
  </si>
  <si>
    <t>E:\jms\_sitesWeb\_www\excel\calendrier\calendrier_automatique_semaines_paires_impaires.xls</t>
  </si>
  <si>
    <t>-----------------</t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</si>
</sst>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[h]:mm"/>
    <numFmt numFmtId="173" formatCode="dddd\ d\ mmmm\ yyyy\ hh&quot;h&quot;mm&quot;mn&quot;ss"/>
    <numFmt numFmtId="174" formatCode="0,000"/>
    <numFmt numFmtId="175" formatCode="d&quot; jour(s)&quot;\ hh&quot;h&quot;mm&quot;mn&quot;ss"/>
    <numFmt numFmtId="176" formatCode="0&quot; jours&quot;"/>
    <numFmt numFmtId="177" formatCode="d\ mmmm\ yyyy"/>
    <numFmt numFmtId="178" formatCode="mmmm\ yyyy"/>
    <numFmt numFmtId="179" formatCode="dd"/>
    <numFmt numFmtId="180" formatCode="h:mm"/>
    <numFmt numFmtId="181" formatCode="dddd\ d\ mmmm\ yyyy\ hh:mm:ss"/>
    <numFmt numFmtId="182" formatCode="#,##0.0000"/>
    <numFmt numFmtId="183" formatCode="#,##0.00&quot; €&quot;"/>
    <numFmt numFmtId="184" formatCode="#,##0.00\ &quot;F&quot;"/>
    <numFmt numFmtId="185" formatCode="&quot;+ &quot;hh:mm"/>
    <numFmt numFmtId="186" formatCode="&quot;- &quot;hh:mm"/>
    <numFmt numFmtId="187" formatCode="General&quot; caractères&quot;"/>
    <numFmt numFmtId="188" formatCode="General&quot; ans&quot;"/>
    <numFmt numFmtId="189" formatCode="&quot;x&quot;;&quot;?????&quot;;&quot;-&quot;"/>
    <numFmt numFmtId="190" formatCode="General&quot; €&quot;"/>
    <numFmt numFmtId="191" formatCode="_-* #,##0.00\ [$€-1]_-;\-* #,##0.00\ [$€-1]_-;_-* &quot;-&quot;??\ [$€-1]_-"/>
    <numFmt numFmtId="192" formatCode="mmm"/>
    <numFmt numFmtId="193" formatCode="General&quot; jours&quot;"/>
    <numFmt numFmtId="194" formatCode="&quot;vu le &quot;dd/mm/yyyy&quot; à &quot;hh&quot;h&quot;mm\ "/>
    <numFmt numFmtId="195" formatCode="dddd\ d/m/yyyy\ hh:mm\ "/>
    <numFmt numFmtId="196" formatCode="dd/mm/yyyy\ hh:mm:ss"/>
    <numFmt numFmtId="197" formatCode="d\ mmm\ yy\ hh:mm:ss"/>
    <numFmt numFmtId="198" formatCode="mmm\-yyyy"/>
    <numFmt numFmtId="199" formatCode="ddd\ d"/>
    <numFmt numFmtId="200" formatCode="00"/>
    <numFmt numFmtId="201" formatCode="000"/>
    <numFmt numFmtId="202" formatCode="&quot;dernier enregistrement : &quot;ddd\ dd/mm/yyyy\ hh:mm:ss"/>
    <numFmt numFmtId="203" formatCode="&quot;enregistrement N°&quot;\ 000"/>
    <numFmt numFmtId="204" formatCode="yyyy"/>
    <numFmt numFmtId="205" formatCode="&quot;Vrai&quot;;&quot;Vrai&quot;;&quot;Faux&quot;"/>
    <numFmt numFmtId="206" formatCode="&quot;Actif&quot;;&quot;Actif&quot;;&quot;Inactif&quot;"/>
    <numFmt numFmtId="207" formatCode="ddd\ dd/mm/yyyy"/>
    <numFmt numFmtId="208" formatCode="&quot;oui&quot;;;&quot;non&quot;"/>
    <numFmt numFmtId="209" formatCode="[$-40C]dddd\ d\ mmmm\ yyyy"/>
    <numFmt numFmtId="210" formatCode="[$-F800]dddd\,\ mmmm\ dd\,\ yyyy"/>
  </numFmts>
  <fonts count="5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55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8"/>
      <name val="Tahoma"/>
      <family val="0"/>
    </font>
    <font>
      <b/>
      <sz val="12"/>
      <color indexed="17"/>
      <name val="Tahoma"/>
      <family val="2"/>
    </font>
    <font>
      <b/>
      <sz val="8"/>
      <name val="Tahoma"/>
      <family val="2"/>
    </font>
    <font>
      <sz val="8"/>
      <color indexed="10"/>
      <name val="Tahoma"/>
      <family val="2"/>
    </font>
    <font>
      <u val="single"/>
      <sz val="8"/>
      <name val="Tahoma"/>
      <family val="2"/>
    </font>
    <font>
      <sz val="8"/>
      <color indexed="17"/>
      <name val="Tahoma"/>
      <family val="2"/>
    </font>
    <font>
      <b/>
      <sz val="8"/>
      <color indexed="12"/>
      <name val="Tahoma"/>
      <family val="2"/>
    </font>
    <font>
      <b/>
      <sz val="10"/>
      <color indexed="12"/>
      <name val="Tahoma"/>
      <family val="2"/>
    </font>
    <font>
      <b/>
      <sz val="8"/>
      <color indexed="10"/>
      <name val="Tahoma"/>
      <family val="2"/>
    </font>
    <font>
      <sz val="10"/>
      <color indexed="12"/>
      <name val="Arial"/>
      <family val="2"/>
    </font>
    <font>
      <sz val="8"/>
      <color indexed="22"/>
      <name val="Arial"/>
      <family val="2"/>
    </font>
    <font>
      <b/>
      <sz val="14"/>
      <name val="Arial"/>
      <family val="2"/>
    </font>
    <font>
      <sz val="7"/>
      <color indexed="10"/>
      <name val="Arial"/>
      <family val="2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sz val="8"/>
      <color indexed="12"/>
      <name val="Arial"/>
      <family val="2"/>
    </font>
    <font>
      <sz val="10"/>
      <color indexed="55"/>
      <name val="Arial"/>
      <family val="2"/>
    </font>
    <font>
      <sz val="10"/>
      <color indexed="17"/>
      <name val="Arial"/>
      <family val="2"/>
    </font>
    <font>
      <i/>
      <sz val="8"/>
      <color indexed="17"/>
      <name val="Tahoma"/>
      <family val="2"/>
    </font>
    <font>
      <sz val="8"/>
      <color indexed="12"/>
      <name val="Tahoma"/>
      <family val="2"/>
    </font>
    <font>
      <b/>
      <sz val="8"/>
      <color indexed="17"/>
      <name val="Tahoma"/>
      <family val="2"/>
    </font>
    <font>
      <sz val="18"/>
      <color indexed="55"/>
      <name val="Arial"/>
      <family val="2"/>
    </font>
    <font>
      <sz val="10"/>
      <color indexed="22"/>
      <name val="Arial"/>
      <family val="2"/>
    </font>
    <font>
      <u val="single"/>
      <sz val="16"/>
      <color indexed="12"/>
      <name val="Arial"/>
      <family val="2"/>
    </font>
    <font>
      <sz val="13"/>
      <name val="Arial"/>
      <family val="2"/>
    </font>
    <font>
      <sz val="13"/>
      <color indexed="55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55"/>
      <name val="Arial"/>
      <family val="2"/>
    </font>
    <font>
      <sz val="8"/>
      <color indexed="20"/>
      <name val="Courier New"/>
      <family val="3"/>
    </font>
    <font>
      <b/>
      <sz val="12"/>
      <name val="Tahoma"/>
      <family val="2"/>
    </font>
    <font>
      <sz val="10"/>
      <color indexed="10"/>
      <name val="Arial"/>
      <family val="2"/>
    </font>
    <font>
      <b/>
      <sz val="10"/>
      <color indexed="55"/>
      <name val="Arial"/>
      <family val="2"/>
    </font>
    <font>
      <b/>
      <sz val="16"/>
      <name val="Arial"/>
      <family val="2"/>
    </font>
    <font>
      <sz val="9"/>
      <color indexed="55"/>
      <name val="Arial"/>
      <family val="2"/>
    </font>
    <font>
      <b/>
      <sz val="12"/>
      <color indexed="10"/>
      <name val="Tahoma"/>
      <family val="2"/>
    </font>
    <font>
      <sz val="10"/>
      <name val="Tahoma"/>
      <family val="2"/>
    </font>
    <font>
      <sz val="12"/>
      <color indexed="20"/>
      <name val="Tahoma"/>
      <family val="2"/>
    </font>
    <font>
      <sz val="12"/>
      <name val="Tahoma"/>
      <family val="2"/>
    </font>
    <font>
      <b/>
      <u val="single"/>
      <sz val="10"/>
      <color indexed="12"/>
      <name val="Arial"/>
      <family val="2"/>
    </font>
    <font>
      <sz val="8"/>
      <name val="Verdana"/>
      <family val="2"/>
    </font>
    <font>
      <sz val="16"/>
      <color indexed="12"/>
      <name val="Arial"/>
      <family val="2"/>
    </font>
    <font>
      <sz val="8"/>
      <color indexed="55"/>
      <name val="Verdana"/>
      <family val="2"/>
    </font>
    <font>
      <b/>
      <u val="single"/>
      <sz val="20"/>
      <color indexed="12"/>
      <name val="Arial"/>
      <family val="2"/>
    </font>
    <font>
      <b/>
      <sz val="12"/>
      <color indexed="17"/>
      <name val="Arial"/>
      <family val="2"/>
    </font>
    <font>
      <b/>
      <sz val="16"/>
      <color indexed="17"/>
      <name val="Arial"/>
      <family val="2"/>
    </font>
    <font>
      <sz val="8"/>
      <color indexed="10"/>
      <name val="Verdana"/>
      <family val="2"/>
    </font>
    <font>
      <b/>
      <sz val="20"/>
      <color indexed="10"/>
      <name val="Arial"/>
      <family val="2"/>
    </font>
    <font>
      <b/>
      <sz val="8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thick">
        <color indexed="10"/>
      </left>
      <right style="thick">
        <color indexed="10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200" fontId="3" fillId="0" borderId="0" xfId="0" applyNumberFormat="1" applyFont="1" applyAlignment="1">
      <alignment shrinkToFit="1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7" fillId="0" borderId="1" xfId="0" applyFont="1" applyFill="1" applyBorder="1" applyAlignment="1">
      <alignment vertical="top" wrapText="1"/>
    </xf>
    <xf numFmtId="200" fontId="3" fillId="0" borderId="0" xfId="0" applyNumberFormat="1" applyFont="1" applyAlignment="1">
      <alignment vertical="center" shrinkToFit="1"/>
    </xf>
    <xf numFmtId="0" fontId="0" fillId="0" borderId="0" xfId="0" applyAlignment="1">
      <alignment vertical="center"/>
    </xf>
    <xf numFmtId="0" fontId="5" fillId="2" borderId="0" xfId="0" applyFont="1" applyFill="1" applyAlignment="1">
      <alignment/>
    </xf>
    <xf numFmtId="0" fontId="6" fillId="2" borderId="0" xfId="0" applyFont="1" applyFill="1" applyBorder="1" applyAlignment="1">
      <alignment horizontal="centerContinuous"/>
    </xf>
    <xf numFmtId="0" fontId="5" fillId="2" borderId="0" xfId="0" applyFont="1" applyFill="1" applyAlignment="1">
      <alignment vertical="center"/>
    </xf>
    <xf numFmtId="199" fontId="0" fillId="0" borderId="2" xfId="0" applyNumberFormat="1" applyFill="1" applyBorder="1" applyAlignment="1">
      <alignment vertical="top" shrinkToFit="1"/>
    </xf>
    <xf numFmtId="0" fontId="7" fillId="0" borderId="3" xfId="0" applyFont="1" applyFill="1" applyBorder="1" applyAlignment="1">
      <alignment vertical="top" wrapText="1"/>
    </xf>
    <xf numFmtId="199" fontId="0" fillId="0" borderId="4" xfId="0" applyNumberFormat="1" applyFill="1" applyBorder="1" applyAlignment="1">
      <alignment vertical="top" shrinkToFit="1"/>
    </xf>
    <xf numFmtId="0" fontId="7" fillId="0" borderId="5" xfId="0" applyFont="1" applyFill="1" applyBorder="1" applyAlignment="1">
      <alignment vertical="top" wrapText="1"/>
    </xf>
    <xf numFmtId="0" fontId="5" fillId="0" borderId="6" xfId="0" applyFont="1" applyFill="1" applyBorder="1" applyAlignment="1">
      <alignment vertical="top" wrapText="1"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7" fillId="2" borderId="1" xfId="0" applyFont="1" applyFill="1" applyBorder="1" applyAlignment="1">
      <alignment vertical="top" wrapText="1"/>
    </xf>
    <xf numFmtId="0" fontId="7" fillId="3" borderId="1" xfId="0" applyFont="1" applyFill="1" applyBorder="1" applyAlignment="1">
      <alignment vertical="top" wrapText="1"/>
    </xf>
    <xf numFmtId="0" fontId="7" fillId="2" borderId="3" xfId="0" applyFont="1" applyFill="1" applyBorder="1" applyAlignment="1">
      <alignment vertical="top" wrapText="1"/>
    </xf>
    <xf numFmtId="0" fontId="7" fillId="4" borderId="1" xfId="0" applyFont="1" applyFill="1" applyBorder="1" applyAlignment="1">
      <alignment vertical="top" wrapText="1"/>
    </xf>
    <xf numFmtId="0" fontId="7" fillId="5" borderId="1" xfId="0" applyFont="1" applyFill="1" applyBorder="1" applyAlignment="1">
      <alignment vertical="top" wrapText="1"/>
    </xf>
    <xf numFmtId="0" fontId="20" fillId="3" borderId="3" xfId="0" applyFont="1" applyFill="1" applyBorder="1" applyAlignment="1">
      <alignment vertical="top" wrapText="1"/>
    </xf>
    <xf numFmtId="0" fontId="21" fillId="3" borderId="3" xfId="0" applyFont="1" applyFill="1" applyBorder="1" applyAlignment="1">
      <alignment vertical="top" wrapText="1"/>
    </xf>
    <xf numFmtId="178" fontId="4" fillId="0" borderId="1" xfId="0" applyNumberFormat="1" applyFont="1" applyBorder="1" applyAlignment="1">
      <alignment horizontal="centerContinuous" shrinkToFit="1"/>
    </xf>
    <xf numFmtId="0" fontId="4" fillId="0" borderId="1" xfId="0" applyFont="1" applyBorder="1" applyAlignment="1">
      <alignment horizontal="centerContinuous" shrinkToFit="1"/>
    </xf>
    <xf numFmtId="0" fontId="17" fillId="2" borderId="0" xfId="0" applyFont="1" applyFill="1" applyBorder="1" applyAlignment="1">
      <alignment horizontal="centerContinuous"/>
    </xf>
    <xf numFmtId="0" fontId="20" fillId="0" borderId="3" xfId="0" applyFont="1" applyFill="1" applyBorder="1" applyAlignment="1">
      <alignment vertical="top" wrapText="1"/>
    </xf>
    <xf numFmtId="0" fontId="0" fillId="0" borderId="0" xfId="0" applyAlignment="1">
      <alignment wrapText="1"/>
    </xf>
    <xf numFmtId="0" fontId="1" fillId="0" borderId="0" xfId="16" applyAlignment="1">
      <alignment vertical="center"/>
    </xf>
    <xf numFmtId="0" fontId="22" fillId="0" borderId="0" xfId="0" applyFont="1" applyAlignment="1">
      <alignment horizontal="left" vertical="center" wrapText="1"/>
    </xf>
    <xf numFmtId="0" fontId="23" fillId="0" borderId="0" xfId="0" applyFont="1" applyAlignment="1">
      <alignment horizontal="left" vertical="center" wrapText="1"/>
    </xf>
    <xf numFmtId="204" fontId="3" fillId="0" borderId="0" xfId="0" applyNumberFormat="1" applyFont="1" applyAlignment="1">
      <alignment shrinkToFit="1"/>
    </xf>
    <xf numFmtId="0" fontId="0" fillId="0" borderId="0" xfId="0" applyBorder="1" applyAlignment="1">
      <alignment/>
    </xf>
    <xf numFmtId="0" fontId="33" fillId="0" borderId="0" xfId="0" applyFont="1" applyBorder="1" applyAlignment="1">
      <alignment/>
    </xf>
    <xf numFmtId="204" fontId="34" fillId="0" borderId="0" xfId="0" applyNumberFormat="1" applyFont="1" applyAlignment="1">
      <alignment shrinkToFit="1"/>
    </xf>
    <xf numFmtId="0" fontId="33" fillId="0" borderId="0" xfId="0" applyFont="1" applyAlignment="1">
      <alignment/>
    </xf>
    <xf numFmtId="0" fontId="35" fillId="0" borderId="0" xfId="0" applyFont="1" applyBorder="1" applyAlignment="1">
      <alignment/>
    </xf>
    <xf numFmtId="199" fontId="35" fillId="0" borderId="2" xfId="0" applyNumberFormat="1" applyFont="1" applyFill="1" applyBorder="1" applyAlignment="1">
      <alignment vertical="top" shrinkToFit="1"/>
    </xf>
    <xf numFmtId="178" fontId="37" fillId="0" borderId="0" xfId="0" applyNumberFormat="1" applyFont="1" applyAlignment="1">
      <alignment shrinkToFit="1"/>
    </xf>
    <xf numFmtId="0" fontId="35" fillId="0" borderId="0" xfId="0" applyFont="1" applyAlignment="1">
      <alignment/>
    </xf>
    <xf numFmtId="199" fontId="35" fillId="0" borderId="7" xfId="0" applyNumberFormat="1" applyFont="1" applyFill="1" applyBorder="1" applyAlignment="1">
      <alignment vertical="top" shrinkToFit="1"/>
    </xf>
    <xf numFmtId="199" fontId="35" fillId="0" borderId="8" xfId="0" applyNumberFormat="1" applyFont="1" applyFill="1" applyBorder="1" applyAlignment="1">
      <alignment vertical="top" shrinkToFit="1"/>
    </xf>
    <xf numFmtId="0" fontId="0" fillId="0" borderId="0" xfId="0" applyAlignment="1">
      <alignment horizontal="right"/>
    </xf>
    <xf numFmtId="0" fontId="0" fillId="0" borderId="0" xfId="0" applyFont="1" applyBorder="1" applyAlignment="1">
      <alignment/>
    </xf>
    <xf numFmtId="178" fontId="0" fillId="0" borderId="0" xfId="0" applyNumberFormat="1" applyFont="1" applyAlignment="1">
      <alignment shrinkToFit="1"/>
    </xf>
    <xf numFmtId="0" fontId="0" fillId="0" borderId="0" xfId="0" applyFont="1" applyAlignment="1">
      <alignment/>
    </xf>
    <xf numFmtId="14" fontId="31" fillId="0" borderId="0" xfId="0" applyNumberFormat="1" applyFont="1" applyBorder="1" applyAlignment="1">
      <alignment/>
    </xf>
    <xf numFmtId="199" fontId="35" fillId="0" borderId="9" xfId="0" applyNumberFormat="1" applyFont="1" applyFill="1" applyBorder="1" applyAlignment="1">
      <alignment vertical="top" shrinkToFit="1"/>
    </xf>
    <xf numFmtId="0" fontId="36" fillId="2" borderId="10" xfId="0" applyFont="1" applyFill="1" applyBorder="1" applyAlignment="1">
      <alignment horizontal="centerContinuous"/>
    </xf>
    <xf numFmtId="0" fontId="3" fillId="0" borderId="0" xfId="0" applyFont="1" applyAlignment="1" quotePrefix="1">
      <alignment/>
    </xf>
    <xf numFmtId="200" fontId="20" fillId="0" borderId="11" xfId="0" applyNumberFormat="1" applyFont="1" applyFill="1" applyBorder="1" applyAlignment="1" applyProtection="1">
      <alignment vertical="top" wrapText="1"/>
      <protection locked="0"/>
    </xf>
    <xf numFmtId="207" fontId="0" fillId="0" borderId="0" xfId="0" applyNumberFormat="1" applyAlignment="1">
      <alignment shrinkToFit="1"/>
    </xf>
    <xf numFmtId="207" fontId="0" fillId="6" borderId="0" xfId="0" applyNumberFormat="1" applyFill="1" applyAlignment="1">
      <alignment shrinkToFit="1"/>
    </xf>
    <xf numFmtId="0" fontId="0" fillId="6" borderId="0" xfId="0" applyFill="1" applyAlignment="1">
      <alignment/>
    </xf>
    <xf numFmtId="199" fontId="35" fillId="0" borderId="4" xfId="0" applyNumberFormat="1" applyFont="1" applyFill="1" applyBorder="1" applyAlignment="1">
      <alignment vertical="top" shrinkToFit="1"/>
    </xf>
    <xf numFmtId="0" fontId="0" fillId="7" borderId="0" xfId="0" applyFill="1" applyAlignment="1">
      <alignment horizontal="center" vertical="center"/>
    </xf>
    <xf numFmtId="199" fontId="35" fillId="0" borderId="12" xfId="0" applyNumberFormat="1" applyFont="1" applyFill="1" applyBorder="1" applyAlignment="1">
      <alignment vertical="top" shrinkToFit="1"/>
    </xf>
    <xf numFmtId="0" fontId="35" fillId="0" borderId="0" xfId="0" applyFont="1" applyAlignment="1">
      <alignment horizontal="right"/>
    </xf>
    <xf numFmtId="0" fontId="49" fillId="6" borderId="13" xfId="0" applyFont="1" applyFill="1" applyBorder="1" applyAlignment="1">
      <alignment horizontal="right"/>
    </xf>
    <xf numFmtId="0" fontId="49" fillId="7" borderId="0" xfId="0" applyFont="1" applyFill="1" applyAlignment="1">
      <alignment horizontal="right"/>
    </xf>
    <xf numFmtId="0" fontId="49" fillId="6" borderId="0" xfId="0" applyFont="1" applyFill="1" applyAlignment="1">
      <alignment horizontal="right"/>
    </xf>
    <xf numFmtId="0" fontId="51" fillId="0" borderId="0" xfId="0" applyFont="1" applyAlignment="1">
      <alignment horizontal="right"/>
    </xf>
    <xf numFmtId="0" fontId="49" fillId="7" borderId="1" xfId="0" applyNumberFormat="1" applyFont="1" applyFill="1" applyBorder="1" applyAlignment="1">
      <alignment shrinkToFit="1"/>
    </xf>
    <xf numFmtId="0" fontId="49" fillId="6" borderId="0" xfId="0" applyNumberFormat="1" applyFont="1" applyFill="1" applyAlignment="1">
      <alignment/>
    </xf>
    <xf numFmtId="0" fontId="49" fillId="7" borderId="0" xfId="0" applyNumberFormat="1" applyFont="1" applyFill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56" fillId="0" borderId="0" xfId="0" applyFont="1" applyAlignment="1">
      <alignment/>
    </xf>
    <xf numFmtId="0" fontId="36" fillId="2" borderId="16" xfId="0" applyFont="1" applyFill="1" applyBorder="1" applyAlignment="1">
      <alignment horizontal="centerContinuous"/>
    </xf>
    <xf numFmtId="0" fontId="6" fillId="0" borderId="1" xfId="0" applyFont="1" applyFill="1" applyBorder="1" applyAlignment="1" applyProtection="1">
      <alignment vertical="top" wrapText="1"/>
      <protection locked="0"/>
    </xf>
    <xf numFmtId="0" fontId="0" fillId="6" borderId="17" xfId="0" applyFill="1" applyBorder="1" applyAlignment="1">
      <alignment/>
    </xf>
    <xf numFmtId="0" fontId="0" fillId="6" borderId="18" xfId="0" applyFill="1" applyBorder="1" applyAlignment="1">
      <alignment/>
    </xf>
    <xf numFmtId="0" fontId="0" fillId="2" borderId="19" xfId="0" applyFill="1" applyBorder="1" applyAlignment="1">
      <alignment/>
    </xf>
    <xf numFmtId="0" fontId="0" fillId="2" borderId="20" xfId="0" applyFill="1" applyBorder="1" applyAlignment="1">
      <alignment/>
    </xf>
    <xf numFmtId="0" fontId="0" fillId="2" borderId="21" xfId="0" applyFill="1" applyBorder="1" applyAlignment="1">
      <alignment/>
    </xf>
    <xf numFmtId="0" fontId="0" fillId="8" borderId="22" xfId="0" applyFill="1" applyBorder="1" applyAlignment="1">
      <alignment/>
    </xf>
    <xf numFmtId="0" fontId="0" fillId="9" borderId="23" xfId="0" applyFill="1" applyBorder="1" applyAlignment="1">
      <alignment/>
    </xf>
    <xf numFmtId="199" fontId="35" fillId="0" borderId="2" xfId="0" applyNumberFormat="1" applyFont="1" applyFill="1" applyBorder="1" applyAlignment="1">
      <alignment vertical="top"/>
    </xf>
    <xf numFmtId="0" fontId="0" fillId="10" borderId="0" xfId="0" applyFill="1" applyAlignment="1">
      <alignment/>
    </xf>
    <xf numFmtId="0" fontId="0" fillId="11" borderId="0" xfId="0" applyFill="1" applyAlignment="1" quotePrefix="1">
      <alignment/>
    </xf>
    <xf numFmtId="200" fontId="37" fillId="0" borderId="0" xfId="0" applyNumberFormat="1" applyFont="1" applyBorder="1" applyAlignment="1">
      <alignment shrinkToFit="1"/>
    </xf>
    <xf numFmtId="0" fontId="6" fillId="0" borderId="0" xfId="0" applyFont="1" applyAlignment="1">
      <alignment/>
    </xf>
    <xf numFmtId="178" fontId="43" fillId="0" borderId="24" xfId="0" applyNumberFormat="1" applyFont="1" applyBorder="1" applyAlignment="1">
      <alignment horizontal="center" shrinkToFit="1"/>
    </xf>
    <xf numFmtId="178" fontId="42" fillId="0" borderId="21" xfId="0" applyNumberFormat="1" applyFont="1" applyBorder="1" applyAlignment="1">
      <alignment horizontal="center" shrinkToFit="1"/>
    </xf>
    <xf numFmtId="178" fontId="42" fillId="0" borderId="25" xfId="0" applyNumberFormat="1" applyFont="1" applyBorder="1" applyAlignment="1">
      <alignment horizontal="center" shrinkToFit="1"/>
    </xf>
    <xf numFmtId="178" fontId="42" fillId="0" borderId="26" xfId="0" applyNumberFormat="1" applyFont="1" applyBorder="1" applyAlignment="1">
      <alignment horizontal="center" shrinkToFit="1"/>
    </xf>
    <xf numFmtId="178" fontId="42" fillId="0" borderId="22" xfId="0" applyNumberFormat="1" applyFont="1" applyBorder="1" applyAlignment="1">
      <alignment horizontal="center" shrinkToFit="1"/>
    </xf>
    <xf numFmtId="178" fontId="42" fillId="0" borderId="27" xfId="0" applyNumberFormat="1" applyFont="1" applyBorder="1" applyAlignment="1">
      <alignment horizontal="center" shrinkToFit="1"/>
    </xf>
    <xf numFmtId="178" fontId="42" fillId="0" borderId="23" xfId="0" applyNumberFormat="1" applyFont="1" applyBorder="1" applyAlignment="1">
      <alignment horizontal="center" shrinkToFit="1"/>
    </xf>
    <xf numFmtId="202" fontId="17" fillId="0" borderId="0" xfId="0" applyNumberFormat="1" applyFont="1" applyAlignment="1">
      <alignment horizontal="left" vertical="center" shrinkToFit="1"/>
    </xf>
    <xf numFmtId="203" fontId="17" fillId="0" borderId="0" xfId="0" applyNumberFormat="1" applyFont="1" applyAlignment="1">
      <alignment horizontal="left" vertical="center"/>
    </xf>
    <xf numFmtId="203" fontId="17" fillId="0" borderId="0" xfId="0" applyNumberFormat="1" applyFont="1" applyAlignment="1">
      <alignment horizontal="center" vertical="center"/>
    </xf>
    <xf numFmtId="210" fontId="5" fillId="0" borderId="0" xfId="0" applyNumberFormat="1" applyFont="1" applyAlignment="1">
      <alignment/>
    </xf>
    <xf numFmtId="0" fontId="1" fillId="0" borderId="0" xfId="16" applyAlignment="1">
      <alignment horizontal="center"/>
    </xf>
    <xf numFmtId="0" fontId="21" fillId="7" borderId="0" xfId="0" applyFont="1" applyFill="1" applyAlignment="1">
      <alignment horizontal="left" vertical="top" wrapText="1" shrinkToFit="1"/>
    </xf>
    <xf numFmtId="0" fontId="0" fillId="7" borderId="0" xfId="0" applyFill="1" applyAlignment="1">
      <alignment horizontal="left" vertical="top" wrapText="1" shrinkToFit="1"/>
    </xf>
    <xf numFmtId="0" fontId="32" fillId="0" borderId="0" xfId="16" applyFont="1" applyBorder="1" applyAlignment="1">
      <alignment horizontal="center" vertical="center"/>
    </xf>
    <xf numFmtId="0" fontId="1" fillId="0" borderId="0" xfId="16" applyAlignment="1">
      <alignment horizontal="center" vertical="center"/>
    </xf>
    <xf numFmtId="0" fontId="19" fillId="0" borderId="0" xfId="0" applyFont="1" applyAlignment="1">
      <alignment horizontal="center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dxfs count="11">
    <dxf>
      <font>
        <color rgb="FF000080"/>
      </font>
      <border/>
    </dxf>
    <dxf>
      <font>
        <color rgb="FFFFFFFF"/>
      </font>
      <fill>
        <patternFill>
          <bgColor rgb="FFFF00FF"/>
        </patternFill>
      </fill>
      <border/>
    </dxf>
    <dxf>
      <font>
        <color rgb="FF800000"/>
      </font>
      <border/>
    </dxf>
    <dxf>
      <fill>
        <patternFill>
          <bgColor rgb="FF808080"/>
        </patternFill>
      </fill>
      <border/>
    </dxf>
    <dxf>
      <fill>
        <patternFill>
          <bgColor rgb="FFC0C0C0"/>
        </patternFill>
      </fill>
      <border/>
    </dxf>
    <dxf>
      <fill>
        <patternFill>
          <bgColor rgb="FF969696"/>
        </patternFill>
      </fill>
      <border/>
    </dxf>
    <dxf>
      <font>
        <color rgb="FF0000FF"/>
      </font>
      <fill>
        <patternFill>
          <bgColor rgb="FF0000FF"/>
        </patternFill>
      </fill>
      <border/>
    </dxf>
    <dxf>
      <font>
        <color rgb="FFFF00FF"/>
      </font>
      <fill>
        <patternFill>
          <bgColor rgb="FFFF00FF"/>
        </patternFill>
      </fill>
      <border/>
    </dxf>
    <dxf>
      <font>
        <color rgb="FFFFCC99"/>
      </font>
      <fill>
        <patternFill>
          <bgColor rgb="FFFFCC99"/>
        </patternFill>
      </fill>
      <border/>
    </dxf>
    <dxf>
      <fill>
        <patternFill>
          <bgColor rgb="FFFF9900"/>
        </patternFill>
      </fill>
      <border/>
    </dxf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http://www.doublevez.com/" TargetMode="External" /><Relationship Id="rId2" Type="http://schemas.openxmlformats.org/officeDocument/2006/relationships/hyperlink" Target="#'calendrier automatique'!C4" /><Relationship Id="rId3" Type="http://schemas.openxmlformats.org/officeDocument/2006/relationships/hyperlink" Target="#DateEnreg" /><Relationship Id="rId4" Type="http://schemas.openxmlformats.org/officeDocument/2006/relationships/hyperlink" Target="http://doublevez.com/calendrier/index.html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http://www.boucancanot.com/" TargetMode="External" /><Relationship Id="rId2" Type="http://schemas.openxmlformats.org/officeDocument/2006/relationships/hyperlink" Target="http://doublevez.com/calendrier/index.html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http://www.doublevez.com/" TargetMode="External" /><Relationship Id="rId2" Type="http://schemas.openxmlformats.org/officeDocument/2006/relationships/hyperlink" Target="http://perso.wanadoo.fr/jeanmarc.stoeffler/excel/DoYouKnown.htm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76200</xdr:colOff>
      <xdr:row>34</xdr:row>
      <xdr:rowOff>38100</xdr:rowOff>
    </xdr:from>
    <xdr:ext cx="1304925" cy="171450"/>
    <xdr:sp>
      <xdr:nvSpPr>
        <xdr:cNvPr id="1" name="TextBox 5">
          <a:hlinkClick r:id="rId1"/>
        </xdr:cNvPr>
        <xdr:cNvSpPr txBox="1">
          <a:spLocks noChangeArrowheads="1"/>
        </xdr:cNvSpPr>
      </xdr:nvSpPr>
      <xdr:spPr>
        <a:xfrm>
          <a:off x="295275" y="13973175"/>
          <a:ext cx="1304925" cy="171450"/>
        </a:xfrm>
        <a:prstGeom prst="rect">
          <a:avLst/>
        </a:prstGeom>
        <a:solidFill>
          <a:srgbClr val="FFFFFF"/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C0C0C0"/>
              </a:solidFill>
              <a:latin typeface="Arial"/>
              <a:ea typeface="Arial"/>
              <a:cs typeface="Arial"/>
            </a:rPr>
            <a:t>http://www.doublevez.com</a:t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619125" cy="323850"/>
    <xdr:sp textlink="$K$35">
      <xdr:nvSpPr>
        <xdr:cNvPr id="2" name="TextBox 16">
          <a:hlinkClick r:id="rId2"/>
        </xdr:cNvPr>
        <xdr:cNvSpPr txBox="1">
          <a:spLocks noChangeArrowheads="1"/>
        </xdr:cNvSpPr>
      </xdr:nvSpPr>
      <xdr:spPr>
        <a:xfrm>
          <a:off x="219075" y="0"/>
          <a:ext cx="619125" cy="323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fld id="{d852e7f5-a722-495f-8012-75eae8806507}" type="TxLink">
            <a:rPr lang="en-US" cap="none" sz="1800" b="0" i="0" u="none" baseline="0">
              <a:solidFill>
                <a:srgbClr val="969696"/>
              </a:solidFill>
              <a:latin typeface="Arial"/>
              <a:ea typeface="Arial"/>
              <a:cs typeface="Arial"/>
            </a:rPr>
            <a:t>2008</a:t>
          </a:fld>
        </a:p>
      </xdr:txBody>
    </xdr:sp>
    <xdr:clientData/>
  </xdr:oneCellAnchor>
  <xdr:oneCellAnchor>
    <xdr:from>
      <xdr:col>19</xdr:col>
      <xdr:colOff>571500</xdr:colOff>
      <xdr:row>0</xdr:row>
      <xdr:rowOff>66675</xdr:rowOff>
    </xdr:from>
    <xdr:ext cx="2590800" cy="200025"/>
    <xdr:sp textlink="DateEnreg">
      <xdr:nvSpPr>
        <xdr:cNvPr id="3" name="TextBox 20">
          <a:hlinkClick r:id="rId3"/>
        </xdr:cNvPr>
        <xdr:cNvSpPr txBox="1">
          <a:spLocks noChangeArrowheads="1"/>
        </xdr:cNvSpPr>
      </xdr:nvSpPr>
      <xdr:spPr>
        <a:xfrm>
          <a:off x="9934575" y="66675"/>
          <a:ext cx="25908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fld id="{42c6fbd2-0d3e-4b81-b15e-554709aa252d}" type="TxLink">
            <a:rPr lang="en-US" cap="none" sz="1000" b="0" i="0" u="none" baseline="0">
              <a:solidFill>
                <a:srgbClr val="969696"/>
              </a:solidFill>
              <a:latin typeface="Arial"/>
              <a:ea typeface="Arial"/>
              <a:cs typeface="Arial"/>
            </a:rPr>
            <a:t>dernier enregistrement : sam 05/01/2008 00:09:04</a:t>
          </a:fld>
        </a:p>
      </xdr:txBody>
    </xdr:sp>
    <xdr:clientData/>
  </xdr:oneCellAnchor>
  <xdr:oneCellAnchor>
    <xdr:from>
      <xdr:col>17</xdr:col>
      <xdr:colOff>76200</xdr:colOff>
      <xdr:row>0</xdr:row>
      <xdr:rowOff>76200</xdr:rowOff>
    </xdr:from>
    <xdr:ext cx="1219200" cy="200025"/>
    <xdr:sp textlink="Compteur">
      <xdr:nvSpPr>
        <xdr:cNvPr id="4" name="TextBox 21"/>
        <xdr:cNvSpPr txBox="1">
          <a:spLocks noChangeArrowheads="1"/>
        </xdr:cNvSpPr>
      </xdr:nvSpPr>
      <xdr:spPr>
        <a:xfrm>
          <a:off x="8677275" y="76200"/>
          <a:ext cx="12192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fld id="{14043ac9-cdae-4c14-83f0-6c219eca4973}" type="TxLink">
            <a:rPr lang="en-US" cap="none" sz="1000" b="0" i="0" u="none" baseline="0">
              <a:solidFill>
                <a:srgbClr val="969696"/>
              </a:solidFill>
              <a:latin typeface="Arial"/>
              <a:ea typeface="Arial"/>
              <a:cs typeface="Arial"/>
            </a:rPr>
            <a:t>enregistrement N° 003</a:t>
          </a:fld>
        </a:p>
      </xdr:txBody>
    </xdr:sp>
    <xdr:clientData/>
  </xdr:oneCellAnchor>
  <xdr:oneCellAnchor>
    <xdr:from>
      <xdr:col>11</xdr:col>
      <xdr:colOff>0</xdr:colOff>
      <xdr:row>34</xdr:row>
      <xdr:rowOff>38100</xdr:rowOff>
    </xdr:from>
    <xdr:ext cx="2295525" cy="171450"/>
    <xdr:sp>
      <xdr:nvSpPr>
        <xdr:cNvPr id="5" name="TextBox 22">
          <a:hlinkClick r:id="rId4"/>
        </xdr:cNvPr>
        <xdr:cNvSpPr txBox="1">
          <a:spLocks noChangeArrowheads="1"/>
        </xdr:cNvSpPr>
      </xdr:nvSpPr>
      <xdr:spPr>
        <a:xfrm>
          <a:off x="5248275" y="13973175"/>
          <a:ext cx="2295525" cy="171450"/>
        </a:xfrm>
        <a:prstGeom prst="rect">
          <a:avLst/>
        </a:prstGeom>
        <a:solidFill>
          <a:srgbClr val="FFFFFF"/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cliquez ici pour la dernière version du calendrier... </a:t>
          </a:r>
        </a:p>
      </xdr:txBody>
    </xdr:sp>
    <xdr:clientData/>
  </xdr:oneCellAnchor>
  <xdr:oneCellAnchor>
    <xdr:from>
      <xdr:col>32</xdr:col>
      <xdr:colOff>342900</xdr:colOff>
      <xdr:row>0</xdr:row>
      <xdr:rowOff>0</xdr:rowOff>
    </xdr:from>
    <xdr:ext cx="619125" cy="333375"/>
    <xdr:sp macro="[0]!Agrandir">
      <xdr:nvSpPr>
        <xdr:cNvPr id="6" name="AutoShape 997"/>
        <xdr:cNvSpPr>
          <a:spLocks/>
        </xdr:cNvSpPr>
      </xdr:nvSpPr>
      <xdr:spPr>
        <a:xfrm>
          <a:off x="17325975" y="0"/>
          <a:ext cx="619125" cy="333375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agrandir ?</a:t>
          </a:r>
        </a:p>
      </xdr:txBody>
    </xdr:sp>
    <xdr:clientData fPrintsWithSheet="0"/>
  </xdr:oneCellAnchor>
  <xdr:oneCellAnchor>
    <xdr:from>
      <xdr:col>0</xdr:col>
      <xdr:colOff>0</xdr:colOff>
      <xdr:row>9</xdr:row>
      <xdr:rowOff>38100</xdr:rowOff>
    </xdr:from>
    <xdr:ext cx="123825" cy="381000"/>
    <xdr:sp textlink="Macros">
      <xdr:nvSpPr>
        <xdr:cNvPr id="7" name="TextBox 998"/>
        <xdr:cNvSpPr txBox="1">
          <a:spLocks noChangeArrowheads="1"/>
        </xdr:cNvSpPr>
      </xdr:nvSpPr>
      <xdr:spPr>
        <a:xfrm>
          <a:off x="0" y="3257550"/>
          <a:ext cx="1238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fld id="{319df419-6a73-4299-8c1f-1641647e9746}" type="TxLink">
            <a:rPr lang="en-US" cap="none" u="none" baseline="0">
              <a:latin typeface="Arial"/>
              <a:ea typeface="Arial"/>
              <a:cs typeface="Arial"/>
            </a:rPr>
            <a:t/>
          </a:fld>
        </a:p>
      </xdr:txBody>
    </xdr:sp>
    <xdr:clientData/>
  </xdr:oneCellAnchor>
  <xdr:twoCellAnchor>
    <xdr:from>
      <xdr:col>0</xdr:col>
      <xdr:colOff>85725</xdr:colOff>
      <xdr:row>0</xdr:row>
      <xdr:rowOff>257175</xdr:rowOff>
    </xdr:from>
    <xdr:to>
      <xdr:col>5</xdr:col>
      <xdr:colOff>457200</xdr:colOff>
      <xdr:row>5</xdr:row>
      <xdr:rowOff>142875</xdr:rowOff>
    </xdr:to>
    <xdr:sp>
      <xdr:nvSpPr>
        <xdr:cNvPr id="8" name="Line 12"/>
        <xdr:cNvSpPr>
          <a:spLocks/>
        </xdr:cNvSpPr>
      </xdr:nvSpPr>
      <xdr:spPr>
        <a:xfrm flipH="1" flipV="1">
          <a:off x="85725" y="257175"/>
          <a:ext cx="2266950" cy="1390650"/>
        </a:xfrm>
        <a:prstGeom prst="line">
          <a:avLst/>
        </a:prstGeom>
        <a:noFill/>
        <a:ln w="38100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352425</xdr:colOff>
      <xdr:row>4</xdr:row>
      <xdr:rowOff>238125</xdr:rowOff>
    </xdr:from>
    <xdr:ext cx="1676400" cy="523875"/>
    <xdr:sp>
      <xdr:nvSpPr>
        <xdr:cNvPr id="9" name="TextBox 13"/>
        <xdr:cNvSpPr txBox="1">
          <a:spLocks noChangeArrowheads="1"/>
        </xdr:cNvSpPr>
      </xdr:nvSpPr>
      <xdr:spPr>
        <a:xfrm>
          <a:off x="2247900" y="1314450"/>
          <a:ext cx="1676400" cy="523875"/>
        </a:xfrm>
        <a:prstGeom prst="rect">
          <a:avLst/>
        </a:prstGeom>
        <a:solidFill>
          <a:srgbClr val="CCFFFF"/>
        </a:solidFill>
        <a:ln w="38100" cmpd="sng">
          <a:solidFill>
            <a:srgbClr val="0000FF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choix de la semaine
de garde en A1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38100</xdr:colOff>
      <xdr:row>16</xdr:row>
      <xdr:rowOff>47625</xdr:rowOff>
    </xdr:from>
    <xdr:ext cx="2428875" cy="676275"/>
    <xdr:sp>
      <xdr:nvSpPr>
        <xdr:cNvPr id="1" name="TextBox 1">
          <a:hlinkClick r:id="rId1"/>
        </xdr:cNvPr>
        <xdr:cNvSpPr txBox="1">
          <a:spLocks noChangeArrowheads="1"/>
        </xdr:cNvSpPr>
      </xdr:nvSpPr>
      <xdr:spPr>
        <a:xfrm>
          <a:off x="6734175" y="3019425"/>
          <a:ext cx="2428875" cy="67627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formule adaptée pour les métiers du
Commerce &amp; Tourisme, et particulièrement 
pour F.V. de :
</a:t>
          </a: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http://www.boucancanot.com</a:t>
          </a:r>
        </a:p>
      </xdr:txBody>
    </xdr:sp>
    <xdr:clientData/>
  </xdr:oneCellAnchor>
  <xdr:oneCellAnchor>
    <xdr:from>
      <xdr:col>1</xdr:col>
      <xdr:colOff>733425</xdr:colOff>
      <xdr:row>0</xdr:row>
      <xdr:rowOff>66675</xdr:rowOff>
    </xdr:from>
    <xdr:ext cx="3209925" cy="542925"/>
    <xdr:sp>
      <xdr:nvSpPr>
        <xdr:cNvPr id="2" name="TextBox 3">
          <a:hlinkClick r:id="rId2"/>
        </xdr:cNvPr>
        <xdr:cNvSpPr txBox="1">
          <a:spLocks noChangeArrowheads="1"/>
        </xdr:cNvSpPr>
      </xdr:nvSpPr>
      <xdr:spPr>
        <a:xfrm>
          <a:off x="828675" y="66675"/>
          <a:ext cx="3209925" cy="542925"/>
        </a:xfrm>
        <a:prstGeom prst="rect">
          <a:avLst/>
        </a:prstGeom>
        <a:solidFill>
          <a:srgbClr val="FFFFFF"/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cliquez ici pour obtenir gratuitement
la dernière version du calendrier... </a:t>
          </a:r>
        </a:p>
      </xdr:txBody>
    </xdr:sp>
    <xdr:clientData/>
  </xdr:oneCellAnchor>
  <xdr:twoCellAnchor>
    <xdr:from>
      <xdr:col>1</xdr:col>
      <xdr:colOff>0</xdr:colOff>
      <xdr:row>10</xdr:row>
      <xdr:rowOff>0</xdr:rowOff>
    </xdr:from>
    <xdr:to>
      <xdr:col>4</xdr:col>
      <xdr:colOff>0</xdr:colOff>
      <xdr:row>11</xdr:row>
      <xdr:rowOff>0</xdr:rowOff>
    </xdr:to>
    <xdr:sp>
      <xdr:nvSpPr>
        <xdr:cNvPr id="3" name="Rectangle 8"/>
        <xdr:cNvSpPr>
          <a:spLocks/>
        </xdr:cNvSpPr>
      </xdr:nvSpPr>
      <xdr:spPr>
        <a:xfrm>
          <a:off x="95250" y="2000250"/>
          <a:ext cx="4048125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4</xdr:col>
      <xdr:colOff>0</xdr:colOff>
      <xdr:row>13</xdr:row>
      <xdr:rowOff>0</xdr:rowOff>
    </xdr:to>
    <xdr:sp>
      <xdr:nvSpPr>
        <xdr:cNvPr id="4" name="Rectangle 10"/>
        <xdr:cNvSpPr>
          <a:spLocks/>
        </xdr:cNvSpPr>
      </xdr:nvSpPr>
      <xdr:spPr>
        <a:xfrm>
          <a:off x="95250" y="2324100"/>
          <a:ext cx="4048125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13</xdr:row>
      <xdr:rowOff>114300</xdr:rowOff>
    </xdr:from>
    <xdr:to>
      <xdr:col>4</xdr:col>
      <xdr:colOff>581025</xdr:colOff>
      <xdr:row>15</xdr:row>
      <xdr:rowOff>123825</xdr:rowOff>
    </xdr:to>
    <xdr:sp>
      <xdr:nvSpPr>
        <xdr:cNvPr id="5" name="TextBox 12"/>
        <xdr:cNvSpPr txBox="1">
          <a:spLocks noChangeArrowheads="1"/>
        </xdr:cNvSpPr>
      </xdr:nvSpPr>
      <xdr:spPr>
        <a:xfrm>
          <a:off x="0" y="2600325"/>
          <a:ext cx="4724400" cy="333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objets disponibles, mobiles et liés au compteur d'enregistrement, à la dernière date d'enregistrement et au nom complet du fichier</a:t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6</xdr:col>
      <xdr:colOff>0</xdr:colOff>
      <xdr:row>17</xdr:row>
      <xdr:rowOff>0</xdr:rowOff>
    </xdr:to>
    <xdr:sp>
      <xdr:nvSpPr>
        <xdr:cNvPr id="6" name="Rectangle 15"/>
        <xdr:cNvSpPr>
          <a:spLocks/>
        </xdr:cNvSpPr>
      </xdr:nvSpPr>
      <xdr:spPr>
        <a:xfrm>
          <a:off x="95250" y="2971800"/>
          <a:ext cx="5572125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47625</xdr:colOff>
      <xdr:row>17</xdr:row>
      <xdr:rowOff>95250</xdr:rowOff>
    </xdr:from>
    <xdr:ext cx="2809875" cy="190500"/>
    <xdr:sp textlink="DateEnreg">
      <xdr:nvSpPr>
        <xdr:cNvPr id="7" name="TextBox 16"/>
        <xdr:cNvSpPr txBox="1">
          <a:spLocks noChangeArrowheads="1"/>
        </xdr:cNvSpPr>
      </xdr:nvSpPr>
      <xdr:spPr>
        <a:xfrm>
          <a:off x="142875" y="3228975"/>
          <a:ext cx="2809875" cy="190500"/>
        </a:xfrm>
        <a:prstGeom prst="rect">
          <a:avLst/>
        </a:prstGeom>
        <a:solidFill>
          <a:srgbClr val="FFFFFF"/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fld id="{1ff4d1f2-bc9e-4390-9468-61095a2da6b7}" type="TxLink">
            <a:rPr lang="en-US" cap="none" sz="1000" b="0" i="0" u="none" baseline="0">
              <a:solidFill>
                <a:srgbClr val="969696"/>
              </a:solidFill>
              <a:latin typeface="Arial"/>
              <a:ea typeface="Arial"/>
              <a:cs typeface="Arial"/>
            </a:rPr>
            <a:t>dernier enregistrement : sam 05/01/2008 00:09:04</a:t>
          </a:fld>
        </a:p>
      </xdr:txBody>
    </xdr:sp>
    <xdr:clientData/>
  </xdr:oneCellAnchor>
  <xdr:oneCellAnchor>
    <xdr:from>
      <xdr:col>1</xdr:col>
      <xdr:colOff>47625</xdr:colOff>
      <xdr:row>19</xdr:row>
      <xdr:rowOff>28575</xdr:rowOff>
    </xdr:from>
    <xdr:ext cx="5372100" cy="190500"/>
    <xdr:sp textlink="NomAbsolu">
      <xdr:nvSpPr>
        <xdr:cNvPr id="8" name="TextBox 17"/>
        <xdr:cNvSpPr txBox="1">
          <a:spLocks noChangeArrowheads="1"/>
        </xdr:cNvSpPr>
      </xdr:nvSpPr>
      <xdr:spPr>
        <a:xfrm>
          <a:off x="142875" y="3486150"/>
          <a:ext cx="5372100" cy="190500"/>
        </a:xfrm>
        <a:prstGeom prst="rect">
          <a:avLst/>
        </a:prstGeom>
        <a:solidFill>
          <a:srgbClr val="FFFFFF"/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fld id="{0855f2ba-4f8c-43be-aa39-bdea9c40de1a}" type="TxLink">
            <a:rPr lang="en-US" cap="none" sz="1000" b="0" i="0" u="none" baseline="0">
              <a:solidFill>
                <a:srgbClr val="969696"/>
              </a:solidFill>
              <a:latin typeface="Arial"/>
              <a:ea typeface="Arial"/>
              <a:cs typeface="Arial"/>
            </a:rPr>
            <a:t>E:\jms\_sitesWeb\_www\excel\calendrier\calendrier_automatique_semaines_paires_impaires.xls</a:t>
          </a:fld>
        </a:p>
      </xdr:txBody>
    </xdr:sp>
    <xdr:clientData/>
  </xdr:oneCellAnchor>
  <xdr:oneCellAnchor>
    <xdr:from>
      <xdr:col>1</xdr:col>
      <xdr:colOff>28575</xdr:colOff>
      <xdr:row>20</xdr:row>
      <xdr:rowOff>114300</xdr:rowOff>
    </xdr:from>
    <xdr:ext cx="1295400" cy="190500"/>
    <xdr:sp textlink="Compteur">
      <xdr:nvSpPr>
        <xdr:cNvPr id="9" name="TextBox 18"/>
        <xdr:cNvSpPr txBox="1">
          <a:spLocks noChangeArrowheads="1"/>
        </xdr:cNvSpPr>
      </xdr:nvSpPr>
      <xdr:spPr>
        <a:xfrm>
          <a:off x="123825" y="3733800"/>
          <a:ext cx="1295400" cy="190500"/>
        </a:xfrm>
        <a:prstGeom prst="rect">
          <a:avLst/>
        </a:prstGeom>
        <a:solidFill>
          <a:srgbClr val="FFFFFF"/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fld id="{9d77bb75-f081-46bb-8f34-9e8c8a50ff98}" type="TxLink">
            <a:rPr lang="en-US" cap="none" sz="1000" b="0" i="0" u="none" baseline="0">
              <a:solidFill>
                <a:srgbClr val="969696"/>
              </a:solidFill>
              <a:latin typeface="Arial"/>
              <a:ea typeface="Arial"/>
              <a:cs typeface="Arial"/>
            </a:rPr>
            <a:t>enregistrement N° 003</a:t>
          </a:fld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161925</xdr:colOff>
      <xdr:row>13</xdr:row>
      <xdr:rowOff>104775</xdr:rowOff>
    </xdr:from>
    <xdr:ext cx="1333500" cy="171450"/>
    <xdr:sp>
      <xdr:nvSpPr>
        <xdr:cNvPr id="1" name="TextBox 7">
          <a:hlinkClick r:id="rId1"/>
        </xdr:cNvPr>
        <xdr:cNvSpPr txBox="1">
          <a:spLocks noChangeArrowheads="1"/>
        </xdr:cNvSpPr>
      </xdr:nvSpPr>
      <xdr:spPr>
        <a:xfrm>
          <a:off x="3952875" y="3209925"/>
          <a:ext cx="13335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http://www.doublevez.com</a:t>
          </a:r>
        </a:p>
      </xdr:txBody>
    </xdr:sp>
    <xdr:clientData/>
  </xdr:oneCellAnchor>
  <xdr:twoCellAnchor>
    <xdr:from>
      <xdr:col>1</xdr:col>
      <xdr:colOff>0</xdr:colOff>
      <xdr:row>13</xdr:row>
      <xdr:rowOff>0</xdr:rowOff>
    </xdr:from>
    <xdr:to>
      <xdr:col>5</xdr:col>
      <xdr:colOff>695325</xdr:colOff>
      <xdr:row>14</xdr:row>
      <xdr:rowOff>0</xdr:rowOff>
    </xdr:to>
    <xdr:sp>
      <xdr:nvSpPr>
        <xdr:cNvPr id="2" name="Rectangle 10"/>
        <xdr:cNvSpPr>
          <a:spLocks/>
        </xdr:cNvSpPr>
      </xdr:nvSpPr>
      <xdr:spPr>
        <a:xfrm>
          <a:off x="171450" y="3105150"/>
          <a:ext cx="5229225" cy="3619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16</xdr:col>
      <xdr:colOff>0</xdr:colOff>
      <xdr:row>23</xdr:row>
      <xdr:rowOff>0</xdr:rowOff>
    </xdr:to>
    <xdr:sp>
      <xdr:nvSpPr>
        <xdr:cNvPr id="3" name="Rectangle 11"/>
        <xdr:cNvSpPr>
          <a:spLocks/>
        </xdr:cNvSpPr>
      </xdr:nvSpPr>
      <xdr:spPr>
        <a:xfrm>
          <a:off x="5753100" y="1590675"/>
          <a:ext cx="4267200" cy="5133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0</xdr:row>
      <xdr:rowOff>28575</xdr:rowOff>
    </xdr:from>
    <xdr:to>
      <xdr:col>6</xdr:col>
      <xdr:colOff>28575</xdr:colOff>
      <xdr:row>12</xdr:row>
      <xdr:rowOff>152400</xdr:rowOff>
    </xdr:to>
    <xdr:sp>
      <xdr:nvSpPr>
        <xdr:cNvPr id="4" name="TextBox 18"/>
        <xdr:cNvSpPr txBox="1">
          <a:spLocks noChangeArrowheads="1"/>
        </xdr:cNvSpPr>
      </xdr:nvSpPr>
      <xdr:spPr>
        <a:xfrm>
          <a:off x="28575" y="28575"/>
          <a:ext cx="5619750" cy="3067050"/>
        </a:xfrm>
        <a:prstGeom prst="rect">
          <a:avLst/>
        </a:prstGeom>
        <a:gradFill rotWithShape="1">
          <a:gsLst>
            <a:gs pos="0">
              <a:srgbClr val="FFFF00"/>
            </a:gs>
            <a:gs pos="100000">
              <a:srgbClr val="FFFFCC"/>
            </a:gs>
          </a:gsLst>
          <a:lin ang="27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============== calendrier automatique ! (version 1b) ====================
                            2 modes : standard et mode «année de naissance» 
1) - en standard,  une seule date est fixe : le 1er jour du 1er mois. Toutes les autres en sont déduites ! 
       Ce premier mois peut être n'importe quel mois de l'année (septembre, par exemple) 
     - en mode "année de naissance", il faut inscrire la date de naissance en E1 et laisser la formule
                                                                                                                               =DATE(ANNEE(DateClef);1;1)
2) les jours fériés sont automatiquement détectés si les macros sont activées
    (calculés de 1900 à 2099 !)
3) les samedis et les dimanches sont détectés sans l'activation des macros.
4) pour agrandir le calendrier, il suffit de copier les 3 dernières colonnes et de les coller à la suite, autant de fois qu'on le désire (limite f'Excel : 255 colonnes = 7 ans, environ.
5) les formats sont obtenus grâce au format conditionnel (menu : Format &gt; mise en forme conditionnelle...)
6) deux colonnes sont prévues pour chaque journée mais on peut en supprimer une des deux...
7) à l'impression, s'inscrit automatiquement le nom complet du fichier (lecteur-dossier-fichier) au moment de sa dernière sauvegarde.
====================================================================
                                pour tout autre renseignement : jeanmarc.stoeffler@doublevez.com
                                site pour se perfectionner à Excel htpp://www.doublevez.com ou : 
                                http://perso.wanadoo.fr/jeanmarc.stoeffler/excel
                                                        copyright 2003-2005 jeanmarc stoeffler
====================================================================
formule initiale pour obtenir le calendrier de votre année de naisssance =DATE(ANNEE(DateClef);1;1)
</a:t>
          </a:r>
        </a:p>
      </xdr:txBody>
    </xdr:sp>
    <xdr:clientData/>
  </xdr:twoCellAnchor>
  <xdr:twoCellAnchor>
    <xdr:from>
      <xdr:col>8</xdr:col>
      <xdr:colOff>0</xdr:colOff>
      <xdr:row>1</xdr:row>
      <xdr:rowOff>0</xdr:rowOff>
    </xdr:from>
    <xdr:to>
      <xdr:col>14</xdr:col>
      <xdr:colOff>0</xdr:colOff>
      <xdr:row>2</xdr:row>
      <xdr:rowOff>0</xdr:rowOff>
    </xdr:to>
    <xdr:sp>
      <xdr:nvSpPr>
        <xdr:cNvPr id="5" name="Rectangle 27"/>
        <xdr:cNvSpPr>
          <a:spLocks/>
        </xdr:cNvSpPr>
      </xdr:nvSpPr>
      <xdr:spPr>
        <a:xfrm>
          <a:off x="5905500" y="190500"/>
          <a:ext cx="3076575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</xdr:row>
      <xdr:rowOff>0</xdr:rowOff>
    </xdr:from>
    <xdr:to>
      <xdr:col>13</xdr:col>
      <xdr:colOff>0</xdr:colOff>
      <xdr:row>5</xdr:row>
      <xdr:rowOff>0</xdr:rowOff>
    </xdr:to>
    <xdr:sp>
      <xdr:nvSpPr>
        <xdr:cNvPr id="6" name="Rectangle 28"/>
        <xdr:cNvSpPr>
          <a:spLocks/>
        </xdr:cNvSpPr>
      </xdr:nvSpPr>
      <xdr:spPr>
        <a:xfrm>
          <a:off x="5905500" y="885825"/>
          <a:ext cx="2047875" cy="514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447675</xdr:colOff>
      <xdr:row>1</xdr:row>
      <xdr:rowOff>9525</xdr:rowOff>
    </xdr:from>
    <xdr:to>
      <xdr:col>7</xdr:col>
      <xdr:colOff>76200</xdr:colOff>
      <xdr:row>1</xdr:row>
      <xdr:rowOff>466725</xdr:rowOff>
    </xdr:to>
    <xdr:sp>
      <xdr:nvSpPr>
        <xdr:cNvPr id="7" name="AutoShape 29"/>
        <xdr:cNvSpPr>
          <a:spLocks/>
        </xdr:cNvSpPr>
      </xdr:nvSpPr>
      <xdr:spPr>
        <a:xfrm>
          <a:off x="5153025" y="200025"/>
          <a:ext cx="676275" cy="457200"/>
        </a:xfrm>
        <a:prstGeom prst="rightArrow">
          <a:avLst/>
        </a:prstGeom>
        <a:solidFill>
          <a:srgbClr val="FF0000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95250</xdr:colOff>
      <xdr:row>14</xdr:row>
      <xdr:rowOff>38100</xdr:rowOff>
    </xdr:from>
    <xdr:to>
      <xdr:col>4</xdr:col>
      <xdr:colOff>590550</xdr:colOff>
      <xdr:row>18</xdr:row>
      <xdr:rowOff>104775</xdr:rowOff>
    </xdr:to>
    <xdr:sp>
      <xdr:nvSpPr>
        <xdr:cNvPr id="8" name="AutoShape 30">
          <a:hlinkClick r:id="rId2"/>
        </xdr:cNvPr>
        <xdr:cNvSpPr>
          <a:spLocks/>
        </xdr:cNvSpPr>
      </xdr:nvSpPr>
      <xdr:spPr>
        <a:xfrm>
          <a:off x="95250" y="3505200"/>
          <a:ext cx="4286250" cy="1514475"/>
        </a:xfrm>
        <a:prstGeom prst="foldedCorner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astuce 1 Excel :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pour aller à la ligne, à l'intérieur d'une cellule : touches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ALT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+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Entrée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astuce 2 Excel :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pour modifier une cellule, sans utiliser la souris : se positionner sur la cellule et appuyer sur la touche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F2
</a:t>
          </a:r>
          <a:r>
            <a:rPr lang="en-US" cap="none" sz="2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plus d'astuces ? cliquez ici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pour détruire ce post'it, le sélectionner sur le </a:t>
          </a: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BORD</a:t>
          </a: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et touche</a:t>
          </a: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Suppr</a:t>
          </a:r>
        </a:p>
      </xdr:txBody>
    </xdr:sp>
    <xdr:clientData/>
  </xdr:twoCellAnchor>
  <xdr:twoCellAnchor>
    <xdr:from>
      <xdr:col>9</xdr:col>
      <xdr:colOff>47625</xdr:colOff>
      <xdr:row>4</xdr:row>
      <xdr:rowOff>276225</xdr:rowOff>
    </xdr:from>
    <xdr:to>
      <xdr:col>13</xdr:col>
      <xdr:colOff>904875</xdr:colOff>
      <xdr:row>13</xdr:row>
      <xdr:rowOff>133350</xdr:rowOff>
    </xdr:to>
    <xdr:sp>
      <xdr:nvSpPr>
        <xdr:cNvPr id="9" name="Line 31"/>
        <xdr:cNvSpPr>
          <a:spLocks/>
        </xdr:cNvSpPr>
      </xdr:nvSpPr>
      <xdr:spPr>
        <a:xfrm flipH="1">
          <a:off x="6334125" y="1352550"/>
          <a:ext cx="2524125" cy="1885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914400</xdr:colOff>
      <xdr:row>4</xdr:row>
      <xdr:rowOff>85725</xdr:rowOff>
    </xdr:from>
    <xdr:to>
      <xdr:col>16</xdr:col>
      <xdr:colOff>123825</xdr:colOff>
      <xdr:row>5</xdr:row>
      <xdr:rowOff>95250</xdr:rowOff>
    </xdr:to>
    <xdr:sp>
      <xdr:nvSpPr>
        <xdr:cNvPr id="10" name="TextBox 32"/>
        <xdr:cNvSpPr txBox="1">
          <a:spLocks noChangeArrowheads="1"/>
        </xdr:cNvSpPr>
      </xdr:nvSpPr>
      <xdr:spPr>
        <a:xfrm>
          <a:off x="8867775" y="1162050"/>
          <a:ext cx="1276350" cy="333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nouveauté 2005 : le numéro de la semaine qu'on peut dupliquer</a:t>
          </a:r>
        </a:p>
      </xdr:txBody>
    </xdr:sp>
    <xdr:clientData/>
  </xdr:twoCellAnchor>
  <xdr:twoCellAnchor>
    <xdr:from>
      <xdr:col>0</xdr:col>
      <xdr:colOff>76200</xdr:colOff>
      <xdr:row>23</xdr:row>
      <xdr:rowOff>285750</xdr:rowOff>
    </xdr:from>
    <xdr:to>
      <xdr:col>4</xdr:col>
      <xdr:colOff>904875</xdr:colOff>
      <xdr:row>28</xdr:row>
      <xdr:rowOff>333375</xdr:rowOff>
    </xdr:to>
    <xdr:sp>
      <xdr:nvSpPr>
        <xdr:cNvPr id="11" name="AutoShape 34"/>
        <xdr:cNvSpPr>
          <a:spLocks/>
        </xdr:cNvSpPr>
      </xdr:nvSpPr>
      <xdr:spPr>
        <a:xfrm>
          <a:off x="76200" y="7010400"/>
          <a:ext cx="4619625" cy="1857375"/>
        </a:xfrm>
        <a:prstGeom prst="foldedCorner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969696"/>
              </a:solidFill>
              <a:latin typeface="Arial"/>
              <a:ea typeface="Arial"/>
              <a:cs typeface="Arial"/>
            </a:rPr>
            <a:t>version mars 2005</a:t>
          </a: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pour enlever ce post'it, le sélectionner sur le BORD avec le bouton DROIT puis choisir couper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en E1 :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taper une date de naissance : le calendrier de l'année s'affichera, à condition de ne pas avoir effacé la formule présente en C4
ou bien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en C4 :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taper par exemple 1/9/2005 : un calendrier de 12 mois (commençant en septembre) s'affichera immédiatement (E1 deviendra inactif).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76200</xdr:colOff>
      <xdr:row>18</xdr:row>
      <xdr:rowOff>142875</xdr:rowOff>
    </xdr:from>
    <xdr:ext cx="3362325" cy="1819275"/>
    <xdr:sp>
      <xdr:nvSpPr>
        <xdr:cNvPr id="12" name="TextBox 35"/>
        <xdr:cNvSpPr txBox="1">
          <a:spLocks noChangeArrowheads="1"/>
        </xdr:cNvSpPr>
      </xdr:nvSpPr>
      <xdr:spPr>
        <a:xfrm>
          <a:off x="76200" y="5057775"/>
          <a:ext cx="3362325" cy="1819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- depuis le 12/12/2005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il y a un bouton "mode </a:t>
          </a: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Alsace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" qui ajoute 2 jours fériés :
- le vendredi avant Pâque
- le jour après Noël
-</a:t>
          </a:r>
          <a:r>
            <a:rPr lang="en-US" cap="none" sz="12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 depuis MARS 2006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- on peut masquer le coloriage des deux colonnes "journée"
- le lundi de pentecôte peut être activé/désactivé
- le samedi peut être ouvrable/nnon ouvrable
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perso.wanadoo.fr/jeanmarc.stoeffler/excel/" TargetMode="External" /><Relationship Id="rId2" Type="http://schemas.openxmlformats.org/officeDocument/2006/relationships/hyperlink" Target="mailto:jeanmarc.stoeffler@doublevez.com?subject=concernant%20ce%20calendrier%20magique..." TargetMode="External" /><Relationship Id="rId3" Type="http://schemas.openxmlformats.org/officeDocument/2006/relationships/hyperlink" Target="mailto:jeanmarc.stoeffler@doublevez.com?subject=concernant%20ce%20calendrier%20magique..." TargetMode="External" /><Relationship Id="rId4" Type="http://schemas.openxmlformats.org/officeDocument/2006/relationships/hyperlink" Target="http://site.voila.fr/calendrier_magique/calendrier_automatique.xls" TargetMode="External" /><Relationship Id="rId5" Type="http://schemas.openxmlformats.org/officeDocument/2006/relationships/hyperlink" Target="http://perso.wanadoo.fr/jeanmarc.stoeffler/excel/calendrier/index.html" TargetMode="External" /><Relationship Id="rId6" Type="http://schemas.openxmlformats.org/officeDocument/2006/relationships/hyperlink" Target="http://wwwusr.obspm.fr/aim/Astro/TP/TP14/Calend1W.pdf" TargetMode="External" /><Relationship Id="rId7" Type="http://schemas.openxmlformats.org/officeDocument/2006/relationships/comments" Target="../comments3.xml" /><Relationship Id="rId8" Type="http://schemas.openxmlformats.org/officeDocument/2006/relationships/vmlDrawing" Target="../drawings/vmlDrawing3.vml" /><Relationship Id="rId9" Type="http://schemas.openxmlformats.org/officeDocument/2006/relationships/drawing" Target="../drawings/drawing3.xml" /><Relationship Id="rId10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49">
    <pageSetUpPr fitToPage="1"/>
  </sheetPr>
  <dimension ref="A1:AM37"/>
  <sheetViews>
    <sheetView showGridLines="0" tabSelected="1" zoomScale="75" zoomScaleNormal="75" workbookViewId="0" topLeftCell="A1">
      <pane xSplit="1" ySplit="2" topLeftCell="B3" activePane="bottomRight" state="frozen"/>
      <selection pane="topLeft" activeCell="C18" sqref="C18"/>
      <selection pane="topRight" activeCell="C18" sqref="C18"/>
      <selection pane="bottomLeft" activeCell="C18" sqref="C18"/>
      <selection pane="bottomRight" activeCell="F9" sqref="F9"/>
    </sheetView>
  </sheetViews>
  <sheetFormatPr defaultColWidth="11.421875" defaultRowHeight="12.75"/>
  <cols>
    <col min="1" max="1" width="2.7109375" style="1" customWidth="1"/>
    <col min="2" max="2" width="0.5625" style="2" customWidth="1"/>
    <col min="3" max="3" width="8.8515625" style="36" customWidth="1"/>
    <col min="4" max="4" width="2.57421875" style="3" customWidth="1"/>
    <col min="5" max="5" width="13.7109375" style="3" customWidth="1"/>
    <col min="6" max="6" width="8.8515625" style="40" customWidth="1"/>
    <col min="7" max="7" width="2.57421875" style="3" customWidth="1"/>
    <col min="8" max="8" width="13.7109375" style="46" customWidth="1"/>
    <col min="9" max="9" width="8.8515625" style="40" customWidth="1"/>
    <col min="10" max="10" width="2.57421875" style="3" customWidth="1"/>
    <col min="11" max="11" width="13.7109375" style="46" customWidth="1"/>
    <col min="12" max="12" width="8.8515625" style="40" customWidth="1"/>
    <col min="13" max="13" width="2.57421875" style="3" customWidth="1"/>
    <col min="14" max="14" width="13.7109375" style="46" customWidth="1"/>
    <col min="15" max="15" width="8.8515625" style="40" customWidth="1"/>
    <col min="16" max="16" width="2.57421875" style="3" customWidth="1"/>
    <col min="17" max="17" width="13.7109375" style="46" customWidth="1"/>
    <col min="18" max="18" width="8.8515625" style="40" customWidth="1"/>
    <col min="19" max="19" width="2.57421875" style="3" customWidth="1"/>
    <col min="20" max="20" width="13.7109375" style="46" customWidth="1"/>
    <col min="21" max="21" width="8.8515625" style="40" customWidth="1"/>
    <col min="22" max="22" width="2.57421875" style="3" customWidth="1"/>
    <col min="23" max="23" width="13.7109375" style="46" customWidth="1"/>
    <col min="24" max="24" width="8.8515625" style="40" customWidth="1"/>
    <col min="25" max="25" width="2.57421875" style="3" customWidth="1"/>
    <col min="26" max="26" width="13.7109375" style="46" customWidth="1"/>
    <col min="27" max="27" width="8.8515625" style="40" customWidth="1"/>
    <col min="28" max="28" width="2.57421875" style="3" customWidth="1"/>
    <col min="29" max="29" width="13.7109375" style="46" customWidth="1"/>
    <col min="30" max="30" width="8.8515625" style="40" customWidth="1"/>
    <col min="31" max="31" width="2.57421875" style="3" customWidth="1"/>
    <col min="32" max="32" width="13.7109375" style="46" customWidth="1"/>
    <col min="33" max="33" width="8.8515625" style="40" customWidth="1"/>
    <col min="34" max="34" width="2.57421875" style="3" customWidth="1"/>
    <col min="35" max="35" width="13.7109375" style="46" customWidth="1"/>
    <col min="36" max="36" width="9.00390625" style="40" customWidth="1"/>
    <col min="37" max="37" width="2.57421875" style="3" customWidth="1"/>
    <col min="38" max="38" width="13.7109375" style="46" customWidth="1"/>
    <col min="39" max="16384" width="11.421875" style="3" customWidth="1"/>
  </cols>
  <sheetData>
    <row r="1" spans="1:39" s="16" customFormat="1" ht="25.5" customHeight="1">
      <c r="A1" s="81" t="s">
        <v>44</v>
      </c>
      <c r="B1" s="15"/>
      <c r="C1" s="34"/>
      <c r="E1" s="47">
        <v>38718</v>
      </c>
      <c r="F1" s="37"/>
      <c r="G1" s="16" t="s">
        <v>25</v>
      </c>
      <c r="H1" s="44" t="s">
        <v>1</v>
      </c>
      <c r="I1" s="37"/>
      <c r="J1" s="16" t="s">
        <v>25</v>
      </c>
      <c r="K1" s="44" t="s">
        <v>1</v>
      </c>
      <c r="L1" s="37"/>
      <c r="M1" s="16" t="s">
        <v>25</v>
      </c>
      <c r="N1" s="44" t="s">
        <v>1</v>
      </c>
      <c r="O1" s="37"/>
      <c r="P1" s="16" t="s">
        <v>25</v>
      </c>
      <c r="Q1" s="44" t="s">
        <v>1</v>
      </c>
      <c r="R1" s="37"/>
      <c r="S1" s="16" t="s">
        <v>25</v>
      </c>
      <c r="T1" s="44" t="s">
        <v>1</v>
      </c>
      <c r="U1" s="37"/>
      <c r="V1" s="16" t="s">
        <v>25</v>
      </c>
      <c r="W1" s="44" t="s">
        <v>1</v>
      </c>
      <c r="X1" s="37"/>
      <c r="Y1" s="16" t="s">
        <v>25</v>
      </c>
      <c r="Z1" s="44" t="s">
        <v>1</v>
      </c>
      <c r="AA1" s="37"/>
      <c r="AB1" s="16" t="s">
        <v>25</v>
      </c>
      <c r="AC1" s="44" t="s">
        <v>1</v>
      </c>
      <c r="AD1" s="37"/>
      <c r="AE1" s="16" t="s">
        <v>25</v>
      </c>
      <c r="AF1" s="44" t="s">
        <v>1</v>
      </c>
      <c r="AG1" s="37"/>
      <c r="AH1" s="16" t="s">
        <v>25</v>
      </c>
      <c r="AI1" s="44" t="s">
        <v>1</v>
      </c>
      <c r="AJ1" s="37"/>
      <c r="AK1" s="16" t="s">
        <v>25</v>
      </c>
      <c r="AL1" s="44" t="s">
        <v>1</v>
      </c>
      <c r="AM1" s="16" t="s">
        <v>29</v>
      </c>
    </row>
    <row r="2" spans="2:38" ht="20.25">
      <c r="B2" s="32"/>
      <c r="C2" s="84">
        <f>C4</f>
        <v>39448</v>
      </c>
      <c r="D2" s="85"/>
      <c r="E2" s="86"/>
      <c r="F2" s="87">
        <f>F4</f>
        <v>39479</v>
      </c>
      <c r="G2" s="88"/>
      <c r="H2" s="89"/>
      <c r="I2" s="87">
        <f>I4</f>
        <v>39508</v>
      </c>
      <c r="J2" s="88"/>
      <c r="K2" s="89"/>
      <c r="L2" s="87">
        <f>L4</f>
        <v>39539</v>
      </c>
      <c r="M2" s="88"/>
      <c r="N2" s="89"/>
      <c r="O2" s="87">
        <f>O4</f>
        <v>39569</v>
      </c>
      <c r="P2" s="88"/>
      <c r="Q2" s="89"/>
      <c r="R2" s="87">
        <f>R4</f>
        <v>39600</v>
      </c>
      <c r="S2" s="88"/>
      <c r="T2" s="89"/>
      <c r="U2" s="87">
        <f>U4</f>
        <v>39630</v>
      </c>
      <c r="V2" s="88"/>
      <c r="W2" s="89"/>
      <c r="X2" s="87">
        <f>X4</f>
        <v>39661</v>
      </c>
      <c r="Y2" s="88"/>
      <c r="Z2" s="89"/>
      <c r="AA2" s="87">
        <f>AA4</f>
        <v>39692</v>
      </c>
      <c r="AB2" s="88"/>
      <c r="AC2" s="89"/>
      <c r="AD2" s="87">
        <f>AD4</f>
        <v>39722</v>
      </c>
      <c r="AE2" s="88"/>
      <c r="AF2" s="89"/>
      <c r="AG2" s="87">
        <f>AG4</f>
        <v>39753</v>
      </c>
      <c r="AH2" s="88"/>
      <c r="AI2" s="89"/>
      <c r="AJ2" s="87">
        <f>AJ4</f>
        <v>39783</v>
      </c>
      <c r="AK2" s="88"/>
      <c r="AL2" s="89"/>
    </row>
    <row r="3" spans="2:38" ht="5.25" customHeight="1" thickBot="1">
      <c r="B3" s="7"/>
      <c r="C3" s="49">
        <f>IF(DateEnreg&gt;=C4,IF(DateEnreg&lt;MAX(C4:C34),1,0),2)</f>
        <v>1</v>
      </c>
      <c r="D3" s="49">
        <f>C3</f>
        <v>1</v>
      </c>
      <c r="E3" s="49">
        <f>D3</f>
        <v>1</v>
      </c>
      <c r="F3" s="49">
        <f>IF(DateEnreg&gt;=F4,IF(DateEnreg&lt;MAX(F4:F34),1,0),2)</f>
        <v>2</v>
      </c>
      <c r="G3" s="49">
        <f>F3</f>
        <v>2</v>
      </c>
      <c r="H3" s="69">
        <f>G3</f>
        <v>2</v>
      </c>
      <c r="I3" s="49">
        <f>IF(DateEnreg&gt;=I4,IF(DateEnreg&lt;MAX(I4:I34),1,0),2)</f>
        <v>2</v>
      </c>
      <c r="J3" s="49">
        <f>I3</f>
        <v>2</v>
      </c>
      <c r="K3" s="49">
        <f>J3</f>
        <v>2</v>
      </c>
      <c r="L3" s="49">
        <f>IF(DateEnreg&gt;=L4,IF(DateEnreg&lt;MAX(L4:L34),1,0),2)</f>
        <v>2</v>
      </c>
      <c r="M3" s="49">
        <f>L3</f>
        <v>2</v>
      </c>
      <c r="N3" s="49">
        <f>M3</f>
        <v>2</v>
      </c>
      <c r="O3" s="49">
        <f>IF(DateEnreg&gt;=O4,IF(DateEnreg&lt;MAX(O4:O34),1,0),2)</f>
        <v>2</v>
      </c>
      <c r="P3" s="49">
        <f>O3</f>
        <v>2</v>
      </c>
      <c r="Q3" s="49">
        <f>P3</f>
        <v>2</v>
      </c>
      <c r="R3" s="49">
        <f>IF(DateEnreg&gt;=R4,IF(DateEnreg&lt;MAX(R4:R34),1,0),2)</f>
        <v>2</v>
      </c>
      <c r="S3" s="49">
        <f>R3</f>
        <v>2</v>
      </c>
      <c r="T3" s="49">
        <f>S3</f>
        <v>2</v>
      </c>
      <c r="U3" s="49">
        <f>IF(DateEnreg&gt;=U4,IF(DateEnreg&lt;MAX(U4:U34),1,0),2)</f>
        <v>2</v>
      </c>
      <c r="V3" s="49">
        <f>U3</f>
        <v>2</v>
      </c>
      <c r="W3" s="49">
        <f>V3</f>
        <v>2</v>
      </c>
      <c r="X3" s="49">
        <f>IF(DateEnreg&gt;=X4,IF(DateEnreg&lt;MAX(X4:X34),1,0),2)</f>
        <v>2</v>
      </c>
      <c r="Y3" s="49">
        <f>X3</f>
        <v>2</v>
      </c>
      <c r="Z3" s="49">
        <f>Y3</f>
        <v>2</v>
      </c>
      <c r="AA3" s="49">
        <f>IF(DateEnreg&gt;=AA4,IF(DateEnreg&lt;MAX(AA4:AA34),1,0),2)</f>
        <v>2</v>
      </c>
      <c r="AB3" s="49">
        <f>AA3</f>
        <v>2</v>
      </c>
      <c r="AC3" s="49">
        <f>AB3</f>
        <v>2</v>
      </c>
      <c r="AD3" s="49">
        <f>IF(DateEnreg&gt;=AD4,IF(DateEnreg&lt;MAX(AD4:AD34),1,0),2)</f>
        <v>2</v>
      </c>
      <c r="AE3" s="49">
        <f>AD3</f>
        <v>2</v>
      </c>
      <c r="AF3" s="49">
        <f>AE3</f>
        <v>2</v>
      </c>
      <c r="AG3" s="49">
        <f>IF(DateEnreg&gt;=AG4,IF(DateEnreg&lt;MAX(AG4:AG34),1,0),2)</f>
        <v>2</v>
      </c>
      <c r="AH3" s="49">
        <f>AG3</f>
        <v>2</v>
      </c>
      <c r="AI3" s="49">
        <f>AH3</f>
        <v>2</v>
      </c>
      <c r="AJ3" s="49">
        <f>IF(DateEnreg&gt;=AJ4,IF(DateEnreg&lt;MAX(AJ4:AJ34),1,0),2)</f>
        <v>2</v>
      </c>
      <c r="AK3" s="49">
        <f>AJ3</f>
        <v>2</v>
      </c>
      <c r="AL3" s="49">
        <f>AK3</f>
        <v>2</v>
      </c>
    </row>
    <row r="4" spans="1:38" ht="33.75" customHeight="1" thickBot="1">
      <c r="A4" s="1">
        <v>1</v>
      </c>
      <c r="B4" s="7"/>
      <c r="C4" s="48">
        <v>39448</v>
      </c>
      <c r="D4" s="51">
        <f aca="true" t="shared" si="0" ref="D4:D34">IF(OR(WEEKDAY(C4)=7,WEEKDAY(C4)=1),WEEKDAY(C4),"")</f>
      </c>
      <c r="E4" s="70" t="str">
        <f>VLOOKUP(IF(OR(D4=1,D4=7),COUNTIF(D$4:D4,7)+10*COUNTIF(D$4:D4,1)+100*D4,"-"),bons_jours,2,0)</f>
        <v>-</v>
      </c>
      <c r="F4" s="55">
        <f>DATE(YEAR(C4),MONTH(C4)+1,1)</f>
        <v>39479</v>
      </c>
      <c r="G4" s="51">
        <f aca="true" t="shared" si="1" ref="G4:G34">IF(OR(WEEKDAY(F4)=7,WEEKDAY(F4)=1),WEEKDAY(F4),"")</f>
      </c>
      <c r="H4" s="70" t="str">
        <f>VLOOKUP(IF(OR(G4=1,G4=7),COUNTIF(G$4:G4,7)+10*COUNTIF(G$4:G4,1)+100*G4,"-"),bons_jours,2,0)</f>
        <v>-</v>
      </c>
      <c r="I4" s="41">
        <f>DATE(YEAR(F4),MONTH(F4)+1,1)</f>
        <v>39508</v>
      </c>
      <c r="J4" s="51">
        <f aca="true" t="shared" si="2" ref="J4:J34">IF(OR(WEEKDAY(I4)=7,WEEKDAY(I4)=1),WEEKDAY(I4),"")</f>
        <v>7</v>
      </c>
      <c r="K4" s="70" t="str">
        <f>VLOOKUP(IF(OR(J4=1,J4=7),COUNTIF(J$4:J4,7)+10*COUNTIF(J$4:J4,1)+100*J4,"-"),bons_jours,2,0)</f>
        <v>garde</v>
      </c>
      <c r="L4" s="41">
        <f>DATE(YEAR(I4),MONTH(I4)+1,1)</f>
        <v>39539</v>
      </c>
      <c r="M4" s="51">
        <f aca="true" t="shared" si="3" ref="M4:M34">IF(OR(WEEKDAY(L4)=7,WEEKDAY(L4)=1),WEEKDAY(L4),"")</f>
      </c>
      <c r="N4" s="70" t="str">
        <f>VLOOKUP(IF(OR(M4=1,M4=7),COUNTIF(M$4:M4,7)+10*COUNTIF(M$4:M4,1)+100*M4,"-"),bons_jours,2,0)</f>
        <v>-</v>
      </c>
      <c r="O4" s="41">
        <f>DATE(YEAR(L4),MONTH(L4)+1,1)</f>
        <v>39569</v>
      </c>
      <c r="P4" s="51">
        <f aca="true" t="shared" si="4" ref="P4:P34">IF(OR(WEEKDAY(O4)=7,WEEKDAY(O4)=1),WEEKDAY(O4),"")</f>
      </c>
      <c r="Q4" s="70" t="str">
        <f>VLOOKUP(IF(OR(P4=1,P4=7),COUNTIF(P$4:P4,7)+10*COUNTIF(P$4:P4,1)+100*P4,"-"),bons_jours,2,0)</f>
        <v>-</v>
      </c>
      <c r="R4" s="41">
        <f>DATE(YEAR(O4),MONTH(O4)+1,1)</f>
        <v>39600</v>
      </c>
      <c r="S4" s="51">
        <f aca="true" t="shared" si="5" ref="S4:S34">IF(OR(WEEKDAY(R4)=7,WEEKDAY(R4)=1),WEEKDAY(R4),"")</f>
        <v>1</v>
      </c>
      <c r="T4" s="70" t="str">
        <f>VLOOKUP(IF(OR(S4=1,S4=7),COUNTIF(S$4:S4,7)+10*COUNTIF(S$4:S4,1)+100*S4,"-"),bons_jours,2,0)</f>
        <v>garde</v>
      </c>
      <c r="U4" s="41">
        <f>DATE(YEAR(R4),MONTH(R4)+1,1)</f>
        <v>39630</v>
      </c>
      <c r="V4" s="51">
        <f aca="true" t="shared" si="6" ref="V4:V34">IF(OR(WEEKDAY(U4)=7,WEEKDAY(U4)=1),WEEKDAY(U4),"")</f>
      </c>
      <c r="W4" s="70" t="str">
        <f>VLOOKUP(IF(OR(V4=1,V4=7),COUNTIF(V$4:V4,7)+10*COUNTIF(V$4:V4,1)+100*V4,"-"),bons_jours,2,0)</f>
        <v>-</v>
      </c>
      <c r="X4" s="41">
        <f>DATE(YEAR(U4),MONTH(U4)+1,1)</f>
        <v>39661</v>
      </c>
      <c r="Y4" s="51">
        <f aca="true" t="shared" si="7" ref="Y4:Y34">IF(OR(WEEKDAY(X4)=7,WEEKDAY(X4)=1),WEEKDAY(X4),"")</f>
      </c>
      <c r="Z4" s="70" t="str">
        <f>VLOOKUP(IF(OR(Y4=1,Y4=7),COUNTIF(Y$4:Y4,7)+10*COUNTIF(Y$4:Y4,1)+100*Y4,"-"),bons_jours,2,0)</f>
        <v>-</v>
      </c>
      <c r="AA4" s="57">
        <f>DATE(YEAR(X4),MONTH(X4)+1,1)</f>
        <v>39692</v>
      </c>
      <c r="AB4" s="51">
        <f aca="true" t="shared" si="8" ref="AB4:AB34">IF(OR(WEEKDAY(AA4)=7,WEEKDAY(AA4)=1),WEEKDAY(AA4),"")</f>
      </c>
      <c r="AC4" s="70" t="str">
        <f>VLOOKUP(IF(OR(AB4=1,AB4=7),COUNTIF(AB$4:AB4,7)+10*COUNTIF(AB$4:AB4,1)+100*AB4,"-"),bons_jours,2,0)</f>
        <v>-</v>
      </c>
      <c r="AD4" s="57">
        <f>DATE(YEAR(AA4),MONTH(AA4)+1,1)</f>
        <v>39722</v>
      </c>
      <c r="AE4" s="51">
        <f aca="true" t="shared" si="9" ref="AE4:AE34">IF(OR(WEEKDAY(AD4)=7,WEEKDAY(AD4)=1),WEEKDAY(AD4),"")</f>
      </c>
      <c r="AF4" s="70" t="str">
        <f>VLOOKUP(IF(OR(AE4=1,AE4=7),COUNTIF(AE$4:AE4,7)+10*COUNTIF(AE$4:AE4,1)+100*AE4,"-"),bons_jours,2,0)</f>
        <v>-</v>
      </c>
      <c r="AG4" s="57">
        <f>DATE(YEAR(AD4),MONTH(AD4)+1,1)</f>
        <v>39753</v>
      </c>
      <c r="AH4" s="51">
        <f aca="true" t="shared" si="10" ref="AH4:AH34">IF(OR(WEEKDAY(AG4)=7,WEEKDAY(AG4)=1),WEEKDAY(AG4),"")</f>
        <v>7</v>
      </c>
      <c r="AI4" s="70" t="str">
        <f>VLOOKUP(IF(OR(AH4=1,AH4=7),COUNTIF(AH$4:AH4,7)+10*COUNTIF(AH$4:AH4,1)+100*AH4,"-"),bons_jours,2,0)</f>
        <v>garde</v>
      </c>
      <c r="AJ4" s="57">
        <f>DATE(YEAR(AG4),MONTH(AG4)+1,1)</f>
        <v>39783</v>
      </c>
      <c r="AK4" s="51">
        <f aca="true" t="shared" si="11" ref="AK4:AK34">IF(OR(WEEKDAY(AJ4)=7,WEEKDAY(AJ4)=1),WEEKDAY(AJ4),"")</f>
      </c>
      <c r="AL4" s="70" t="str">
        <f>VLOOKUP(IF(OR(AK4=1,AK4=7),COUNTIF(AK$4:AK4,7)+10*COUNTIF(AK$4:AK4,1)+100*AK4,"-"),bons_jours,2,0)</f>
        <v>-</v>
      </c>
    </row>
    <row r="5" spans="1:38" ht="33.75" customHeight="1" thickTop="1">
      <c r="A5" s="1">
        <v>2</v>
      </c>
      <c r="B5" s="7"/>
      <c r="C5" s="41">
        <f aca="true" t="shared" si="12" ref="C5:C31">C4+1</f>
        <v>39449</v>
      </c>
      <c r="D5" s="51">
        <f t="shared" si="0"/>
      </c>
      <c r="E5" s="70" t="str">
        <f>VLOOKUP(IF(OR(D5=1,D5=7),COUNTIF(D$4:D5,7)+10*COUNTIF(D$4:D5,1)+100*D5,"-"),bons_jours,2,0)</f>
        <v>-</v>
      </c>
      <c r="F5" s="41">
        <f aca="true" t="shared" si="13" ref="F5:F31">F4+1</f>
        <v>39480</v>
      </c>
      <c r="G5" s="51">
        <f t="shared" si="1"/>
        <v>7</v>
      </c>
      <c r="H5" s="70" t="str">
        <f>VLOOKUP(IF(OR(G5=1,G5=7),COUNTIF(G$4:G5,7)+10*COUNTIF(G$4:G5,1)+100*G5,"-"),bons_jours,2,0)</f>
        <v>garde</v>
      </c>
      <c r="I5" s="41">
        <f aca="true" t="shared" si="14" ref="I5:I31">I4+1</f>
        <v>39509</v>
      </c>
      <c r="J5" s="51">
        <f t="shared" si="2"/>
        <v>1</v>
      </c>
      <c r="K5" s="70" t="str">
        <f>VLOOKUP(IF(OR(J5=1,J5=7),COUNTIF(J$4:J5,7)+10*COUNTIF(J$4:J5,1)+100*J5,"-"),bons_jours,2,0)</f>
        <v>garde</v>
      </c>
      <c r="L5" s="41">
        <f aca="true" t="shared" si="15" ref="L5:L31">L4+1</f>
        <v>39540</v>
      </c>
      <c r="M5" s="51">
        <f t="shared" si="3"/>
      </c>
      <c r="N5" s="70" t="str">
        <f>VLOOKUP(IF(OR(M5=1,M5=7),COUNTIF(M$4:M5,7)+10*COUNTIF(M$4:M5,1)+100*M5,"-"),bons_jours,2,0)</f>
        <v>-</v>
      </c>
      <c r="O5" s="41">
        <f aca="true" t="shared" si="16" ref="O5:O31">O4+1</f>
        <v>39570</v>
      </c>
      <c r="P5" s="51">
        <f t="shared" si="4"/>
      </c>
      <c r="Q5" s="70" t="str">
        <f>VLOOKUP(IF(OR(P5=1,P5=7),COUNTIF(P$4:P5,7)+10*COUNTIF(P$4:P5,1)+100*P5,"-"),bons_jours,2,0)</f>
        <v>-</v>
      </c>
      <c r="R5" s="41">
        <f aca="true" t="shared" si="17" ref="R5:R31">R4+1</f>
        <v>39601</v>
      </c>
      <c r="S5" s="51">
        <f t="shared" si="5"/>
      </c>
      <c r="T5" s="70" t="str">
        <f>VLOOKUP(IF(OR(S5=1,S5=7),COUNTIF(S$4:S5,7)+10*COUNTIF(S$4:S5,1)+100*S5,"-"),bons_jours,2,0)</f>
        <v>-</v>
      </c>
      <c r="U5" s="41">
        <f aca="true" t="shared" si="18" ref="U5:U31">U4+1</f>
        <v>39631</v>
      </c>
      <c r="V5" s="51">
        <f t="shared" si="6"/>
      </c>
      <c r="W5" s="70" t="str">
        <f>VLOOKUP(IF(OR(V5=1,V5=7),COUNTIF(V$4:V5,7)+10*COUNTIF(V$4:V5,1)+100*V5,"-"),bons_jours,2,0)</f>
        <v>-</v>
      </c>
      <c r="X5" s="41">
        <f aca="true" t="shared" si="19" ref="X5:X31">X4+1</f>
        <v>39662</v>
      </c>
      <c r="Y5" s="51">
        <f t="shared" si="7"/>
        <v>7</v>
      </c>
      <c r="Z5" s="70" t="str">
        <f>VLOOKUP(IF(OR(Y5=1,Y5=7),COUNTIF(Y$4:Y5,7)+10*COUNTIF(Y$4:Y5,1)+100*Y5,"-"),bons_jours,2,0)</f>
        <v>garde</v>
      </c>
      <c r="AA5" s="41">
        <f aca="true" t="shared" si="20" ref="AA5:AA31">AA4+1</f>
        <v>39693</v>
      </c>
      <c r="AB5" s="51">
        <f t="shared" si="8"/>
      </c>
      <c r="AC5" s="70" t="str">
        <f>VLOOKUP(IF(OR(AB5=1,AB5=7),COUNTIF(AB$4:AB5,7)+10*COUNTIF(AB$4:AB5,1)+100*AB5,"-"),bons_jours,2,0)</f>
        <v>-</v>
      </c>
      <c r="AD5" s="41">
        <f aca="true" t="shared" si="21" ref="AD5:AD31">AD4+1</f>
        <v>39723</v>
      </c>
      <c r="AE5" s="51">
        <f t="shared" si="9"/>
      </c>
      <c r="AF5" s="70" t="str">
        <f>VLOOKUP(IF(OR(AE5=1,AE5=7),COUNTIF(AE$4:AE5,7)+10*COUNTIF(AE$4:AE5,1)+100*AE5,"-"),bons_jours,2,0)</f>
        <v>-</v>
      </c>
      <c r="AG5" s="41">
        <f aca="true" t="shared" si="22" ref="AG5:AG31">AG4+1</f>
        <v>39754</v>
      </c>
      <c r="AH5" s="51">
        <f t="shared" si="10"/>
        <v>1</v>
      </c>
      <c r="AI5" s="70" t="str">
        <f>VLOOKUP(IF(OR(AH5=1,AH5=7),COUNTIF(AH$4:AH5,7)+10*COUNTIF(AH$4:AH5,1)+100*AH5,"-"),bons_jours,2,0)</f>
        <v>garde</v>
      </c>
      <c r="AJ5" s="41">
        <f aca="true" t="shared" si="23" ref="AJ5:AJ31">AJ4+1</f>
        <v>39784</v>
      </c>
      <c r="AK5" s="51">
        <f t="shared" si="11"/>
      </c>
      <c r="AL5" s="70" t="str">
        <f>VLOOKUP(IF(OR(AK5=1,AK5=7),COUNTIF(AK$4:AK5,7)+10*COUNTIF(AK$4:AK5,1)+100*AK5,"-"),bons_jours,2,0)</f>
        <v>-</v>
      </c>
    </row>
    <row r="6" spans="1:38" ht="33.75" customHeight="1">
      <c r="A6" s="1">
        <v>3</v>
      </c>
      <c r="B6" s="7"/>
      <c r="C6" s="38">
        <f t="shared" si="12"/>
        <v>39450</v>
      </c>
      <c r="D6" s="51">
        <f t="shared" si="0"/>
      </c>
      <c r="E6" s="70" t="str">
        <f>VLOOKUP(IF(OR(D6=1,D6=7),COUNTIF(D$4:D6,7)+10*COUNTIF(D$4:D6,1)+100*D6,"-"),bons_jours,2,0)</f>
        <v>-</v>
      </c>
      <c r="F6" s="38">
        <f t="shared" si="13"/>
        <v>39481</v>
      </c>
      <c r="G6" s="51">
        <f t="shared" si="1"/>
        <v>1</v>
      </c>
      <c r="H6" s="70" t="str">
        <f>VLOOKUP(IF(OR(G6=1,G6=7),COUNTIF(G$4:G6,7)+10*COUNTIF(G$4:G6,1)+100*G6,"-"),bons_jours,2,0)</f>
        <v>garde</v>
      </c>
      <c r="I6" s="38">
        <f t="shared" si="14"/>
        <v>39510</v>
      </c>
      <c r="J6" s="51">
        <f t="shared" si="2"/>
      </c>
      <c r="K6" s="70" t="str">
        <f>VLOOKUP(IF(OR(J6=1,J6=7),COUNTIF(J$4:J6,7)+10*COUNTIF(J$4:J6,1)+100*J6,"-"),bons_jours,2,0)</f>
        <v>-</v>
      </c>
      <c r="L6" s="38">
        <f t="shared" si="15"/>
        <v>39541</v>
      </c>
      <c r="M6" s="51">
        <f t="shared" si="3"/>
      </c>
      <c r="N6" s="70" t="str">
        <f>VLOOKUP(IF(OR(M6=1,M6=7),COUNTIF(M$4:M6,7)+10*COUNTIF(M$4:M6,1)+100*M6,"-"),bons_jours,2,0)</f>
        <v>-</v>
      </c>
      <c r="O6" s="38">
        <f t="shared" si="16"/>
        <v>39571</v>
      </c>
      <c r="P6" s="51">
        <f t="shared" si="4"/>
        <v>7</v>
      </c>
      <c r="Q6" s="70" t="str">
        <f>VLOOKUP(IF(OR(P6=1,P6=7),COUNTIF(P$4:P6,7)+10*COUNTIF(P$4:P6,1)+100*P6,"-"),bons_jours,2,0)</f>
        <v>garde</v>
      </c>
      <c r="R6" s="38">
        <f t="shared" si="17"/>
        <v>39602</v>
      </c>
      <c r="S6" s="51">
        <f t="shared" si="5"/>
      </c>
      <c r="T6" s="70" t="str">
        <f>VLOOKUP(IF(OR(S6=1,S6=7),COUNTIF(S$4:S6,7)+10*COUNTIF(S$4:S6,1)+100*S6,"-"),bons_jours,2,0)</f>
        <v>-</v>
      </c>
      <c r="U6" s="38">
        <f t="shared" si="18"/>
        <v>39632</v>
      </c>
      <c r="V6" s="51">
        <f t="shared" si="6"/>
      </c>
      <c r="W6" s="70" t="str">
        <f>VLOOKUP(IF(OR(V6=1,V6=7),COUNTIF(V$4:V6,7)+10*COUNTIF(V$4:V6,1)+100*V6,"-"),bons_jours,2,0)</f>
        <v>-</v>
      </c>
      <c r="X6" s="38">
        <f t="shared" si="19"/>
        <v>39663</v>
      </c>
      <c r="Y6" s="51">
        <f t="shared" si="7"/>
        <v>1</v>
      </c>
      <c r="Z6" s="70" t="str">
        <f>VLOOKUP(IF(OR(Y6=1,Y6=7),COUNTIF(Y$4:Y6,7)+10*COUNTIF(Y$4:Y6,1)+100*Y6,"-"),bons_jours,2,0)</f>
        <v>garde</v>
      </c>
      <c r="AA6" s="38">
        <f t="shared" si="20"/>
        <v>39694</v>
      </c>
      <c r="AB6" s="51">
        <f t="shared" si="8"/>
      </c>
      <c r="AC6" s="70" t="str">
        <f>VLOOKUP(IF(OR(AB6=1,AB6=7),COUNTIF(AB$4:AB6,7)+10*COUNTIF(AB$4:AB6,1)+100*AB6,"-"),bons_jours,2,0)</f>
        <v>-</v>
      </c>
      <c r="AD6" s="38">
        <f t="shared" si="21"/>
        <v>39724</v>
      </c>
      <c r="AE6" s="51">
        <f t="shared" si="9"/>
      </c>
      <c r="AF6" s="70" t="str">
        <f>VLOOKUP(IF(OR(AE6=1,AE6=7),COUNTIF(AE$4:AE6,7)+10*COUNTIF(AE$4:AE6,1)+100*AE6,"-"),bons_jours,2,0)</f>
        <v>-</v>
      </c>
      <c r="AG6" s="38">
        <f t="shared" si="22"/>
        <v>39755</v>
      </c>
      <c r="AH6" s="51">
        <f t="shared" si="10"/>
      </c>
      <c r="AI6" s="70" t="str">
        <f>VLOOKUP(IF(OR(AH6=1,AH6=7),COUNTIF(AH$4:AH6,7)+10*COUNTIF(AH$4:AH6,1)+100*AH6,"-"),bons_jours,2,0)</f>
        <v>-</v>
      </c>
      <c r="AJ6" s="38">
        <f t="shared" si="23"/>
        <v>39785</v>
      </c>
      <c r="AK6" s="51">
        <f t="shared" si="11"/>
      </c>
      <c r="AL6" s="70" t="str">
        <f>VLOOKUP(IF(OR(AK6=1,AK6=7),COUNTIF(AK$4:AK6,7)+10*COUNTIF(AK$4:AK6,1)+100*AK6,"-"),bons_jours,2,0)</f>
        <v>-</v>
      </c>
    </row>
    <row r="7" spans="1:38" ht="33.75" customHeight="1">
      <c r="A7" s="1">
        <v>4</v>
      </c>
      <c r="B7" s="7"/>
      <c r="C7" s="38">
        <f t="shared" si="12"/>
        <v>39451</v>
      </c>
      <c r="D7" s="51">
        <f t="shared" si="0"/>
      </c>
      <c r="E7" s="70" t="str">
        <f>VLOOKUP(IF(OR(D7=1,D7=7),COUNTIF(D$4:D7,7)+10*COUNTIF(D$4:D7,1)+100*D7,"-"),bons_jours,2,0)</f>
        <v>-</v>
      </c>
      <c r="F7" s="38">
        <f t="shared" si="13"/>
        <v>39482</v>
      </c>
      <c r="G7" s="51">
        <f t="shared" si="1"/>
      </c>
      <c r="H7" s="70" t="str">
        <f>VLOOKUP(IF(OR(G7=1,G7=7),COUNTIF(G$4:G7,7)+10*COUNTIF(G$4:G7,1)+100*G7,"-"),bons_jours,2,0)</f>
        <v>-</v>
      </c>
      <c r="I7" s="38">
        <f t="shared" si="14"/>
        <v>39511</v>
      </c>
      <c r="J7" s="51">
        <f t="shared" si="2"/>
      </c>
      <c r="K7" s="70" t="str">
        <f>VLOOKUP(IF(OR(J7=1,J7=7),COUNTIF(J$4:J7,7)+10*COUNTIF(J$4:J7,1)+100*J7,"-"),bons_jours,2,0)</f>
        <v>-</v>
      </c>
      <c r="L7" s="38">
        <f t="shared" si="15"/>
        <v>39542</v>
      </c>
      <c r="M7" s="51">
        <f t="shared" si="3"/>
      </c>
      <c r="N7" s="70" t="str">
        <f>VLOOKUP(IF(OR(M7=1,M7=7),COUNTIF(M$4:M7,7)+10*COUNTIF(M$4:M7,1)+100*M7,"-"),bons_jours,2,0)</f>
        <v>-</v>
      </c>
      <c r="O7" s="38">
        <f t="shared" si="16"/>
        <v>39572</v>
      </c>
      <c r="P7" s="51">
        <f t="shared" si="4"/>
        <v>1</v>
      </c>
      <c r="Q7" s="70" t="str">
        <f>VLOOKUP(IF(OR(P7=1,P7=7),COUNTIF(P$4:P7,7)+10*COUNTIF(P$4:P7,1)+100*P7,"-"),bons_jours,2,0)</f>
        <v>garde</v>
      </c>
      <c r="R7" s="38">
        <f t="shared" si="17"/>
        <v>39603</v>
      </c>
      <c r="S7" s="51">
        <f t="shared" si="5"/>
      </c>
      <c r="T7" s="70" t="str">
        <f>VLOOKUP(IF(OR(S7=1,S7=7),COUNTIF(S$4:S7,7)+10*COUNTIF(S$4:S7,1)+100*S7,"-"),bons_jours,2,0)</f>
        <v>-</v>
      </c>
      <c r="U7" s="38">
        <f t="shared" si="18"/>
        <v>39633</v>
      </c>
      <c r="V7" s="51">
        <f t="shared" si="6"/>
      </c>
      <c r="W7" s="70" t="str">
        <f>VLOOKUP(IF(OR(V7=1,V7=7),COUNTIF(V$4:V7,7)+10*COUNTIF(V$4:V7,1)+100*V7,"-"),bons_jours,2,0)</f>
        <v>-</v>
      </c>
      <c r="X7" s="38">
        <f t="shared" si="19"/>
        <v>39664</v>
      </c>
      <c r="Y7" s="51">
        <f t="shared" si="7"/>
      </c>
      <c r="Z7" s="70" t="str">
        <f>VLOOKUP(IF(OR(Y7=1,Y7=7),COUNTIF(Y$4:Y7,7)+10*COUNTIF(Y$4:Y7,1)+100*Y7,"-"),bons_jours,2,0)</f>
        <v>-</v>
      </c>
      <c r="AA7" s="38">
        <f t="shared" si="20"/>
        <v>39695</v>
      </c>
      <c r="AB7" s="51">
        <f t="shared" si="8"/>
      </c>
      <c r="AC7" s="70" t="str">
        <f>VLOOKUP(IF(OR(AB7=1,AB7=7),COUNTIF(AB$4:AB7,7)+10*COUNTIF(AB$4:AB7,1)+100*AB7,"-"),bons_jours,2,0)</f>
        <v>-</v>
      </c>
      <c r="AD7" s="38">
        <f t="shared" si="21"/>
        <v>39725</v>
      </c>
      <c r="AE7" s="51">
        <f t="shared" si="9"/>
        <v>7</v>
      </c>
      <c r="AF7" s="70" t="str">
        <f>VLOOKUP(IF(OR(AE7=1,AE7=7),COUNTIF(AE$4:AE7,7)+10*COUNTIF(AE$4:AE7,1)+100*AE7,"-"),bons_jours,2,0)</f>
        <v>garde</v>
      </c>
      <c r="AG7" s="38">
        <f t="shared" si="22"/>
        <v>39756</v>
      </c>
      <c r="AH7" s="51">
        <f t="shared" si="10"/>
      </c>
      <c r="AI7" s="70" t="str">
        <f>VLOOKUP(IF(OR(AH7=1,AH7=7),COUNTIF(AH$4:AH7,7)+10*COUNTIF(AH$4:AH7,1)+100*AH7,"-"),bons_jours,2,0)</f>
        <v>-</v>
      </c>
      <c r="AJ7" s="38">
        <f t="shared" si="23"/>
        <v>39786</v>
      </c>
      <c r="AK7" s="51">
        <f t="shared" si="11"/>
      </c>
      <c r="AL7" s="70" t="str">
        <f>VLOOKUP(IF(OR(AK7=1,AK7=7),COUNTIF(AK$4:AK7,7)+10*COUNTIF(AK$4:AK7,1)+100*AK7,"-"),bons_jours,2,0)</f>
        <v>-</v>
      </c>
    </row>
    <row r="8" spans="1:38" ht="33.75" customHeight="1">
      <c r="A8" s="1">
        <v>5</v>
      </c>
      <c r="B8" s="7"/>
      <c r="C8" s="38">
        <f t="shared" si="12"/>
        <v>39452</v>
      </c>
      <c r="D8" s="51">
        <f t="shared" si="0"/>
        <v>7</v>
      </c>
      <c r="E8" s="70" t="str">
        <f>VLOOKUP(IF(OR(D8=1,D8=7),COUNTIF(D$4:D8,7)+10*COUNTIF(D$4:D8,1)+100*D8,"-"),bons_jours,2,0)</f>
        <v>garde</v>
      </c>
      <c r="F8" s="38">
        <f t="shared" si="13"/>
        <v>39483</v>
      </c>
      <c r="G8" s="51">
        <f t="shared" si="1"/>
      </c>
      <c r="H8" s="70" t="str">
        <f>VLOOKUP(IF(OR(G8=1,G8=7),COUNTIF(G$4:G8,7)+10*COUNTIF(G$4:G8,1)+100*G8,"-"),bons_jours,2,0)</f>
        <v>-</v>
      </c>
      <c r="I8" s="38">
        <f t="shared" si="14"/>
        <v>39512</v>
      </c>
      <c r="J8" s="51">
        <f t="shared" si="2"/>
      </c>
      <c r="K8" s="70" t="str">
        <f>VLOOKUP(IF(OR(J8=1,J8=7),COUNTIF(J$4:J8,7)+10*COUNTIF(J$4:J8,1)+100*J8,"-"),bons_jours,2,0)</f>
        <v>-</v>
      </c>
      <c r="L8" s="38">
        <f t="shared" si="15"/>
        <v>39543</v>
      </c>
      <c r="M8" s="51">
        <f t="shared" si="3"/>
        <v>7</v>
      </c>
      <c r="N8" s="70" t="str">
        <f>VLOOKUP(IF(OR(M8=1,M8=7),COUNTIF(M$4:M8,7)+10*COUNTIF(M$4:M8,1)+100*M8,"-"),bons_jours,2,0)</f>
        <v>garde</v>
      </c>
      <c r="O8" s="38">
        <f t="shared" si="16"/>
        <v>39573</v>
      </c>
      <c r="P8" s="51">
        <f t="shared" si="4"/>
      </c>
      <c r="Q8" s="70" t="str">
        <f>VLOOKUP(IF(OR(P8=1,P8=7),COUNTIF(P$4:P8,7)+10*COUNTIF(P$4:P8,1)+100*P8,"-"),bons_jours,2,0)</f>
        <v>-</v>
      </c>
      <c r="R8" s="38">
        <f t="shared" si="17"/>
        <v>39604</v>
      </c>
      <c r="S8" s="51">
        <f t="shared" si="5"/>
      </c>
      <c r="T8" s="70" t="str">
        <f>VLOOKUP(IF(OR(S8=1,S8=7),COUNTIF(S$4:S8,7)+10*COUNTIF(S$4:S8,1)+100*S8,"-"),bons_jours,2,0)</f>
        <v>-</v>
      </c>
      <c r="U8" s="38">
        <f t="shared" si="18"/>
        <v>39634</v>
      </c>
      <c r="V8" s="51">
        <f t="shared" si="6"/>
        <v>7</v>
      </c>
      <c r="W8" s="70" t="str">
        <f>VLOOKUP(IF(OR(V8=1,V8=7),COUNTIF(V$4:V8,7)+10*COUNTIF(V$4:V8,1)+100*V8,"-"),bons_jours,2,0)</f>
        <v>garde</v>
      </c>
      <c r="X8" s="38">
        <f t="shared" si="19"/>
        <v>39665</v>
      </c>
      <c r="Y8" s="51">
        <f t="shared" si="7"/>
      </c>
      <c r="Z8" s="70" t="str">
        <f>VLOOKUP(IF(OR(Y8=1,Y8=7),COUNTIF(Y$4:Y8,7)+10*COUNTIF(Y$4:Y8,1)+100*Y8,"-"),bons_jours,2,0)</f>
        <v>-</v>
      </c>
      <c r="AA8" s="38">
        <f t="shared" si="20"/>
        <v>39696</v>
      </c>
      <c r="AB8" s="51">
        <f t="shared" si="8"/>
      </c>
      <c r="AC8" s="70" t="str">
        <f>VLOOKUP(IF(OR(AB8=1,AB8=7),COUNTIF(AB$4:AB8,7)+10*COUNTIF(AB$4:AB8,1)+100*AB8,"-"),bons_jours,2,0)</f>
        <v>-</v>
      </c>
      <c r="AD8" s="38">
        <f t="shared" si="21"/>
        <v>39726</v>
      </c>
      <c r="AE8" s="51">
        <f t="shared" si="9"/>
        <v>1</v>
      </c>
      <c r="AF8" s="70" t="str">
        <f>VLOOKUP(IF(OR(AE8=1,AE8=7),COUNTIF(AE$4:AE8,7)+10*COUNTIF(AE$4:AE8,1)+100*AE8,"-"),bons_jours,2,0)</f>
        <v>garde</v>
      </c>
      <c r="AG8" s="38">
        <f t="shared" si="22"/>
        <v>39757</v>
      </c>
      <c r="AH8" s="51">
        <f t="shared" si="10"/>
      </c>
      <c r="AI8" s="70" t="str">
        <f>VLOOKUP(IF(OR(AH8=1,AH8=7),COUNTIF(AH$4:AH8,7)+10*COUNTIF(AH$4:AH8,1)+100*AH8,"-"),bons_jours,2,0)</f>
        <v>-</v>
      </c>
      <c r="AJ8" s="38">
        <f t="shared" si="23"/>
        <v>39787</v>
      </c>
      <c r="AK8" s="51">
        <f t="shared" si="11"/>
      </c>
      <c r="AL8" s="70" t="str">
        <f>VLOOKUP(IF(OR(AK8=1,AK8=7),COUNTIF(AK$4:AK8,7)+10*COUNTIF(AK$4:AK8,1)+100*AK8,"-"),bons_jours,2,0)</f>
        <v>-</v>
      </c>
    </row>
    <row r="9" spans="1:38" ht="33.75" customHeight="1">
      <c r="A9" s="1">
        <v>6</v>
      </c>
      <c r="B9" s="7"/>
      <c r="C9" s="38">
        <f t="shared" si="12"/>
        <v>39453</v>
      </c>
      <c r="D9" s="51">
        <f t="shared" si="0"/>
        <v>1</v>
      </c>
      <c r="E9" s="70" t="str">
        <f>VLOOKUP(IF(OR(D9=1,D9=7),COUNTIF(D$4:D9,7)+10*COUNTIF(D$4:D9,1)+100*D9,"-"),bons_jours,2,0)</f>
        <v>garde</v>
      </c>
      <c r="F9" s="38">
        <f t="shared" si="13"/>
        <v>39484</v>
      </c>
      <c r="G9" s="51">
        <f t="shared" si="1"/>
      </c>
      <c r="H9" s="70" t="str">
        <f>VLOOKUP(IF(OR(G9=1,G9=7),COUNTIF(G$4:G9,7)+10*COUNTIF(G$4:G9,1)+100*G9,"-"),bons_jours,2,0)</f>
        <v>-</v>
      </c>
      <c r="I9" s="38">
        <f t="shared" si="14"/>
        <v>39513</v>
      </c>
      <c r="J9" s="51">
        <f t="shared" si="2"/>
      </c>
      <c r="K9" s="70" t="str">
        <f>VLOOKUP(IF(OR(J9=1,J9=7),COUNTIF(J$4:J9,7)+10*COUNTIF(J$4:J9,1)+100*J9,"-"),bons_jours,2,0)</f>
        <v>-</v>
      </c>
      <c r="L9" s="38">
        <f t="shared" si="15"/>
        <v>39544</v>
      </c>
      <c r="M9" s="51">
        <f t="shared" si="3"/>
        <v>1</v>
      </c>
      <c r="N9" s="70" t="str">
        <f>VLOOKUP(IF(OR(M9=1,M9=7),COUNTIF(M$4:M9,7)+10*COUNTIF(M$4:M9,1)+100*M9,"-"),bons_jours,2,0)</f>
        <v>garde</v>
      </c>
      <c r="O9" s="38">
        <f t="shared" si="16"/>
        <v>39574</v>
      </c>
      <c r="P9" s="51">
        <f t="shared" si="4"/>
      </c>
      <c r="Q9" s="70" t="str">
        <f>VLOOKUP(IF(OR(P9=1,P9=7),COUNTIF(P$4:P9,7)+10*COUNTIF(P$4:P9,1)+100*P9,"-"),bons_jours,2,0)</f>
        <v>-</v>
      </c>
      <c r="R9" s="38">
        <f t="shared" si="17"/>
        <v>39605</v>
      </c>
      <c r="S9" s="51">
        <f t="shared" si="5"/>
      </c>
      <c r="T9" s="70" t="str">
        <f>VLOOKUP(IF(OR(S9=1,S9=7),COUNTIF(S$4:S9,7)+10*COUNTIF(S$4:S9,1)+100*S9,"-"),bons_jours,2,0)</f>
        <v>-</v>
      </c>
      <c r="U9" s="38">
        <f t="shared" si="18"/>
        <v>39635</v>
      </c>
      <c r="V9" s="51">
        <f t="shared" si="6"/>
        <v>1</v>
      </c>
      <c r="W9" s="70" t="str">
        <f>VLOOKUP(IF(OR(V9=1,V9=7),COUNTIF(V$4:V9,7)+10*COUNTIF(V$4:V9,1)+100*V9,"-"),bons_jours,2,0)</f>
        <v>garde</v>
      </c>
      <c r="X9" s="38">
        <f t="shared" si="19"/>
        <v>39666</v>
      </c>
      <c r="Y9" s="51">
        <f t="shared" si="7"/>
      </c>
      <c r="Z9" s="70" t="str">
        <f>VLOOKUP(IF(OR(Y9=1,Y9=7),COUNTIF(Y$4:Y9,7)+10*COUNTIF(Y$4:Y9,1)+100*Y9,"-"),bons_jours,2,0)</f>
        <v>-</v>
      </c>
      <c r="AA9" s="38">
        <f t="shared" si="20"/>
        <v>39697</v>
      </c>
      <c r="AB9" s="51">
        <f t="shared" si="8"/>
        <v>7</v>
      </c>
      <c r="AC9" s="70" t="str">
        <f>VLOOKUP(IF(OR(AB9=1,AB9=7),COUNTIF(AB$4:AB9,7)+10*COUNTIF(AB$4:AB9,1)+100*AB9,"-"),bons_jours,2,0)</f>
        <v>garde</v>
      </c>
      <c r="AD9" s="38">
        <f t="shared" si="21"/>
        <v>39727</v>
      </c>
      <c r="AE9" s="51">
        <f t="shared" si="9"/>
      </c>
      <c r="AF9" s="70" t="str">
        <f>VLOOKUP(IF(OR(AE9=1,AE9=7),COUNTIF(AE$4:AE9,7)+10*COUNTIF(AE$4:AE9,1)+100*AE9,"-"),bons_jours,2,0)</f>
        <v>-</v>
      </c>
      <c r="AG9" s="38">
        <f t="shared" si="22"/>
        <v>39758</v>
      </c>
      <c r="AH9" s="51">
        <f t="shared" si="10"/>
      </c>
      <c r="AI9" s="70" t="str">
        <f>VLOOKUP(IF(OR(AH9=1,AH9=7),COUNTIF(AH$4:AH9,7)+10*COUNTIF(AH$4:AH9,1)+100*AH9,"-"),bons_jours,2,0)</f>
        <v>-</v>
      </c>
      <c r="AJ9" s="38">
        <f t="shared" si="23"/>
        <v>39788</v>
      </c>
      <c r="AK9" s="51">
        <f t="shared" si="11"/>
        <v>7</v>
      </c>
      <c r="AL9" s="70" t="str">
        <f>VLOOKUP(IF(OR(AK9=1,AK9=7),COUNTIF(AK$4:AK9,7)+10*COUNTIF(AK$4:AK9,1)+100*AK9,"-"),bons_jours,2,0)</f>
        <v>garde</v>
      </c>
    </row>
    <row r="10" spans="1:38" ht="33.75" customHeight="1">
      <c r="A10" s="1">
        <v>7</v>
      </c>
      <c r="B10" s="7"/>
      <c r="C10" s="38">
        <f t="shared" si="12"/>
        <v>39454</v>
      </c>
      <c r="D10" s="51">
        <f t="shared" si="0"/>
      </c>
      <c r="E10" s="70" t="str">
        <f>VLOOKUP(IF(OR(D10=1,D10=7),COUNTIF(D$4:D10,7)+10*COUNTIF(D$4:D10,1)+100*D10,"-"),bons_jours,2,0)</f>
        <v>-</v>
      </c>
      <c r="F10" s="38">
        <f t="shared" si="13"/>
        <v>39485</v>
      </c>
      <c r="G10" s="51">
        <f t="shared" si="1"/>
      </c>
      <c r="H10" s="70" t="str">
        <f>VLOOKUP(IF(OR(G10=1,G10=7),COUNTIF(G$4:G10,7)+10*COUNTIF(G$4:G10,1)+100*G10,"-"),bons_jours,2,0)</f>
        <v>-</v>
      </c>
      <c r="I10" s="38">
        <f t="shared" si="14"/>
        <v>39514</v>
      </c>
      <c r="J10" s="51">
        <f t="shared" si="2"/>
      </c>
      <c r="K10" s="70" t="str">
        <f>VLOOKUP(IF(OR(J10=1,J10=7),COUNTIF(J$4:J10,7)+10*COUNTIF(J$4:J10,1)+100*J10,"-"),bons_jours,2,0)</f>
        <v>-</v>
      </c>
      <c r="L10" s="38">
        <f t="shared" si="15"/>
        <v>39545</v>
      </c>
      <c r="M10" s="51">
        <f t="shared" si="3"/>
      </c>
      <c r="N10" s="70" t="str">
        <f>VLOOKUP(IF(OR(M10=1,M10=7),COUNTIF(M$4:M10,7)+10*COUNTIF(M$4:M10,1)+100*M10,"-"),bons_jours,2,0)</f>
        <v>-</v>
      </c>
      <c r="O10" s="38">
        <f t="shared" si="16"/>
        <v>39575</v>
      </c>
      <c r="P10" s="51">
        <f t="shared" si="4"/>
      </c>
      <c r="Q10" s="70" t="str">
        <f>VLOOKUP(IF(OR(P10=1,P10=7),COUNTIF(P$4:P10,7)+10*COUNTIF(P$4:P10,1)+100*P10,"-"),bons_jours,2,0)</f>
        <v>-</v>
      </c>
      <c r="R10" s="38">
        <f t="shared" si="17"/>
        <v>39606</v>
      </c>
      <c r="S10" s="51">
        <f t="shared" si="5"/>
        <v>7</v>
      </c>
      <c r="T10" s="70" t="str">
        <f>VLOOKUP(IF(OR(S10=1,S10=7),COUNTIF(S$4:S10,7)+10*COUNTIF(S$4:S10,1)+100*S10,"-"),bons_jours,2,0)</f>
        <v>-----------------</v>
      </c>
      <c r="U10" s="38">
        <f t="shared" si="18"/>
        <v>39636</v>
      </c>
      <c r="V10" s="51">
        <f t="shared" si="6"/>
      </c>
      <c r="W10" s="70" t="str">
        <f>VLOOKUP(IF(OR(V10=1,V10=7),COUNTIF(V$4:V10,7)+10*COUNTIF(V$4:V10,1)+100*V10,"-"),bons_jours,2,0)</f>
        <v>-</v>
      </c>
      <c r="X10" s="38">
        <f t="shared" si="19"/>
        <v>39667</v>
      </c>
      <c r="Y10" s="51">
        <f t="shared" si="7"/>
      </c>
      <c r="Z10" s="70" t="str">
        <f>VLOOKUP(IF(OR(Y10=1,Y10=7),COUNTIF(Y$4:Y10,7)+10*COUNTIF(Y$4:Y10,1)+100*Y10,"-"),bons_jours,2,0)</f>
        <v>-</v>
      </c>
      <c r="AA10" s="38">
        <f t="shared" si="20"/>
        <v>39698</v>
      </c>
      <c r="AB10" s="51">
        <f t="shared" si="8"/>
        <v>1</v>
      </c>
      <c r="AC10" s="70" t="str">
        <f>VLOOKUP(IF(OR(AB10=1,AB10=7),COUNTIF(AB$4:AB10,7)+10*COUNTIF(AB$4:AB10,1)+100*AB10,"-"),bons_jours,2,0)</f>
        <v>garde</v>
      </c>
      <c r="AD10" s="38">
        <f t="shared" si="21"/>
        <v>39728</v>
      </c>
      <c r="AE10" s="51">
        <f t="shared" si="9"/>
      </c>
      <c r="AF10" s="70" t="str">
        <f>VLOOKUP(IF(OR(AE10=1,AE10=7),COUNTIF(AE$4:AE10,7)+10*COUNTIF(AE$4:AE10,1)+100*AE10,"-"),bons_jours,2,0)</f>
        <v>-</v>
      </c>
      <c r="AG10" s="38">
        <f t="shared" si="22"/>
        <v>39759</v>
      </c>
      <c r="AH10" s="51">
        <f t="shared" si="10"/>
      </c>
      <c r="AI10" s="70" t="str">
        <f>VLOOKUP(IF(OR(AH10=1,AH10=7),COUNTIF(AH$4:AH10,7)+10*COUNTIF(AH$4:AH10,1)+100*AH10,"-"),bons_jours,2,0)</f>
        <v>-</v>
      </c>
      <c r="AJ10" s="38">
        <f t="shared" si="23"/>
        <v>39789</v>
      </c>
      <c r="AK10" s="51">
        <f t="shared" si="11"/>
        <v>1</v>
      </c>
      <c r="AL10" s="70" t="str">
        <f>VLOOKUP(IF(OR(AK10=1,AK10=7),COUNTIF(AK$4:AK10,7)+10*COUNTIF(AK$4:AK10,1)+100*AK10,"-"),bons_jours,2,0)</f>
        <v>garde</v>
      </c>
    </row>
    <row r="11" spans="1:38" ht="33.75" customHeight="1">
      <c r="A11" s="1">
        <v>8</v>
      </c>
      <c r="B11" s="7"/>
      <c r="C11" s="38">
        <f t="shared" si="12"/>
        <v>39455</v>
      </c>
      <c r="D11" s="51">
        <f t="shared" si="0"/>
      </c>
      <c r="E11" s="70" t="str">
        <f>VLOOKUP(IF(OR(D11=1,D11=7),COUNTIF(D$4:D11,7)+10*COUNTIF(D$4:D11,1)+100*D11,"-"),bons_jours,2,0)</f>
        <v>-</v>
      </c>
      <c r="F11" s="38">
        <f t="shared" si="13"/>
        <v>39486</v>
      </c>
      <c r="G11" s="51">
        <f t="shared" si="1"/>
      </c>
      <c r="H11" s="70" t="str">
        <f>VLOOKUP(IF(OR(G11=1,G11=7),COUNTIF(G$4:G11,7)+10*COUNTIF(G$4:G11,1)+100*G11,"-"),bons_jours,2,0)</f>
        <v>-</v>
      </c>
      <c r="I11" s="38">
        <f t="shared" si="14"/>
        <v>39515</v>
      </c>
      <c r="J11" s="51">
        <f t="shared" si="2"/>
        <v>7</v>
      </c>
      <c r="K11" s="70" t="str">
        <f>VLOOKUP(IF(OR(J11=1,J11=7),COUNTIF(J$4:J11,7)+10*COUNTIF(J$4:J11,1)+100*J11,"-"),bons_jours,2,0)</f>
        <v>-----------------</v>
      </c>
      <c r="L11" s="38">
        <f t="shared" si="15"/>
        <v>39546</v>
      </c>
      <c r="M11" s="51">
        <f t="shared" si="3"/>
      </c>
      <c r="N11" s="70" t="str">
        <f>VLOOKUP(IF(OR(M11=1,M11=7),COUNTIF(M$4:M11,7)+10*COUNTIF(M$4:M11,1)+100*M11,"-"),bons_jours,2,0)</f>
        <v>-</v>
      </c>
      <c r="O11" s="38">
        <f t="shared" si="16"/>
        <v>39576</v>
      </c>
      <c r="P11" s="51">
        <f t="shared" si="4"/>
      </c>
      <c r="Q11" s="70" t="str">
        <f>VLOOKUP(IF(OR(P11=1,P11=7),COUNTIF(P$4:P11,7)+10*COUNTIF(P$4:P11,1)+100*P11,"-"),bons_jours,2,0)</f>
        <v>-</v>
      </c>
      <c r="R11" s="38">
        <f t="shared" si="17"/>
        <v>39607</v>
      </c>
      <c r="S11" s="51">
        <f t="shared" si="5"/>
        <v>1</v>
      </c>
      <c r="T11" s="70" t="str">
        <f>VLOOKUP(IF(OR(S11=1,S11=7),COUNTIF(S$4:S11,7)+10*COUNTIF(S$4:S11,1)+100*S11,"-"),bons_jours,2,0)</f>
        <v>-----------------</v>
      </c>
      <c r="U11" s="38">
        <f t="shared" si="18"/>
        <v>39637</v>
      </c>
      <c r="V11" s="51">
        <f t="shared" si="6"/>
      </c>
      <c r="W11" s="70" t="str">
        <f>VLOOKUP(IF(OR(V11=1,V11=7),COUNTIF(V$4:V11,7)+10*COUNTIF(V$4:V11,1)+100*V11,"-"),bons_jours,2,0)</f>
        <v>-</v>
      </c>
      <c r="X11" s="38">
        <f t="shared" si="19"/>
        <v>39668</v>
      </c>
      <c r="Y11" s="51">
        <f t="shared" si="7"/>
      </c>
      <c r="Z11" s="70" t="str">
        <f>VLOOKUP(IF(OR(Y11=1,Y11=7),COUNTIF(Y$4:Y11,7)+10*COUNTIF(Y$4:Y11,1)+100*Y11,"-"),bons_jours,2,0)</f>
        <v>-</v>
      </c>
      <c r="AA11" s="38">
        <f t="shared" si="20"/>
        <v>39699</v>
      </c>
      <c r="AB11" s="51">
        <f t="shared" si="8"/>
      </c>
      <c r="AC11" s="70" t="str">
        <f>VLOOKUP(IF(OR(AB11=1,AB11=7),COUNTIF(AB$4:AB11,7)+10*COUNTIF(AB$4:AB11,1)+100*AB11,"-"),bons_jours,2,0)</f>
        <v>-</v>
      </c>
      <c r="AD11" s="38">
        <f t="shared" si="21"/>
        <v>39729</v>
      </c>
      <c r="AE11" s="51">
        <f t="shared" si="9"/>
      </c>
      <c r="AF11" s="70" t="str">
        <f>VLOOKUP(IF(OR(AE11=1,AE11=7),COUNTIF(AE$4:AE11,7)+10*COUNTIF(AE$4:AE11,1)+100*AE11,"-"),bons_jours,2,0)</f>
        <v>-</v>
      </c>
      <c r="AG11" s="38">
        <f t="shared" si="22"/>
        <v>39760</v>
      </c>
      <c r="AH11" s="51">
        <f t="shared" si="10"/>
        <v>7</v>
      </c>
      <c r="AI11" s="70" t="str">
        <f>VLOOKUP(IF(OR(AH11=1,AH11=7),COUNTIF(AH$4:AH11,7)+10*COUNTIF(AH$4:AH11,1)+100*AH11,"-"),bons_jours,2,0)</f>
        <v>-----------------</v>
      </c>
      <c r="AJ11" s="38">
        <f t="shared" si="23"/>
        <v>39790</v>
      </c>
      <c r="AK11" s="51">
        <f t="shared" si="11"/>
      </c>
      <c r="AL11" s="70" t="str">
        <f>VLOOKUP(IF(OR(AK11=1,AK11=7),COUNTIF(AK$4:AK11,7)+10*COUNTIF(AK$4:AK11,1)+100*AK11,"-"),bons_jours,2,0)</f>
        <v>-</v>
      </c>
    </row>
    <row r="12" spans="1:38" ht="33.75" customHeight="1">
      <c r="A12" s="1">
        <v>9</v>
      </c>
      <c r="B12" s="7"/>
      <c r="C12" s="38">
        <f t="shared" si="12"/>
        <v>39456</v>
      </c>
      <c r="D12" s="51">
        <f t="shared" si="0"/>
      </c>
      <c r="E12" s="70" t="str">
        <f>VLOOKUP(IF(OR(D12=1,D12=7),COUNTIF(D$4:D12,7)+10*COUNTIF(D$4:D12,1)+100*D12,"-"),bons_jours,2,0)</f>
        <v>-</v>
      </c>
      <c r="F12" s="38">
        <f t="shared" si="13"/>
        <v>39487</v>
      </c>
      <c r="G12" s="51">
        <f t="shared" si="1"/>
        <v>7</v>
      </c>
      <c r="H12" s="70" t="str">
        <f>VLOOKUP(IF(OR(G12=1,G12=7),COUNTIF(G$4:G12,7)+10*COUNTIF(G$4:G12,1)+100*G12,"-"),bons_jours,2,0)</f>
        <v>-----------------</v>
      </c>
      <c r="I12" s="38">
        <f t="shared" si="14"/>
        <v>39516</v>
      </c>
      <c r="J12" s="51">
        <f t="shared" si="2"/>
        <v>1</v>
      </c>
      <c r="K12" s="70" t="str">
        <f>VLOOKUP(IF(OR(J12=1,J12=7),COUNTIF(J$4:J12,7)+10*COUNTIF(J$4:J12,1)+100*J12,"-"),bons_jours,2,0)</f>
        <v>-----------------</v>
      </c>
      <c r="L12" s="38">
        <f t="shared" si="15"/>
        <v>39547</v>
      </c>
      <c r="M12" s="51">
        <f t="shared" si="3"/>
      </c>
      <c r="N12" s="70" t="str">
        <f>VLOOKUP(IF(OR(M12=1,M12=7),COUNTIF(M$4:M12,7)+10*COUNTIF(M$4:M12,1)+100*M12,"-"),bons_jours,2,0)</f>
        <v>-</v>
      </c>
      <c r="O12" s="38">
        <f t="shared" si="16"/>
        <v>39577</v>
      </c>
      <c r="P12" s="51">
        <f t="shared" si="4"/>
      </c>
      <c r="Q12" s="70" t="str">
        <f>VLOOKUP(IF(OR(P12=1,P12=7),COUNTIF(P$4:P12,7)+10*COUNTIF(P$4:P12,1)+100*P12,"-"),bons_jours,2,0)</f>
        <v>-</v>
      </c>
      <c r="R12" s="38">
        <f t="shared" si="17"/>
        <v>39608</v>
      </c>
      <c r="S12" s="51">
        <f t="shared" si="5"/>
      </c>
      <c r="T12" s="70" t="str">
        <f>VLOOKUP(IF(OR(S12=1,S12=7),COUNTIF(S$4:S12,7)+10*COUNTIF(S$4:S12,1)+100*S12,"-"),bons_jours,2,0)</f>
        <v>-</v>
      </c>
      <c r="U12" s="38">
        <f t="shared" si="18"/>
        <v>39638</v>
      </c>
      <c r="V12" s="51">
        <f t="shared" si="6"/>
      </c>
      <c r="W12" s="70" t="str">
        <f>VLOOKUP(IF(OR(V12=1,V12=7),COUNTIF(V$4:V12,7)+10*COUNTIF(V$4:V12,1)+100*V12,"-"),bons_jours,2,0)</f>
        <v>-</v>
      </c>
      <c r="X12" s="38">
        <f t="shared" si="19"/>
        <v>39669</v>
      </c>
      <c r="Y12" s="51">
        <f t="shared" si="7"/>
        <v>7</v>
      </c>
      <c r="Z12" s="70" t="str">
        <f>VLOOKUP(IF(OR(Y12=1,Y12=7),COUNTIF(Y$4:Y12,7)+10*COUNTIF(Y$4:Y12,1)+100*Y12,"-"),bons_jours,2,0)</f>
        <v>-----------------</v>
      </c>
      <c r="AA12" s="38">
        <f t="shared" si="20"/>
        <v>39700</v>
      </c>
      <c r="AB12" s="51">
        <f t="shared" si="8"/>
      </c>
      <c r="AC12" s="70" t="str">
        <f>VLOOKUP(IF(OR(AB12=1,AB12=7),COUNTIF(AB$4:AB12,7)+10*COUNTIF(AB$4:AB12,1)+100*AB12,"-"),bons_jours,2,0)</f>
        <v>-</v>
      </c>
      <c r="AD12" s="38">
        <f t="shared" si="21"/>
        <v>39730</v>
      </c>
      <c r="AE12" s="51">
        <f t="shared" si="9"/>
      </c>
      <c r="AF12" s="70" t="str">
        <f>VLOOKUP(IF(OR(AE12=1,AE12=7),COUNTIF(AE$4:AE12,7)+10*COUNTIF(AE$4:AE12,1)+100*AE12,"-"),bons_jours,2,0)</f>
        <v>-</v>
      </c>
      <c r="AG12" s="38">
        <f t="shared" si="22"/>
        <v>39761</v>
      </c>
      <c r="AH12" s="51">
        <f t="shared" si="10"/>
        <v>1</v>
      </c>
      <c r="AI12" s="70" t="str">
        <f>VLOOKUP(IF(OR(AH12=1,AH12=7),COUNTIF(AH$4:AH12,7)+10*COUNTIF(AH$4:AH12,1)+100*AH12,"-"),bons_jours,2,0)</f>
        <v>-----------------</v>
      </c>
      <c r="AJ12" s="38">
        <f t="shared" si="23"/>
        <v>39791</v>
      </c>
      <c r="AK12" s="51">
        <f t="shared" si="11"/>
      </c>
      <c r="AL12" s="70" t="str">
        <f>VLOOKUP(IF(OR(AK12=1,AK12=7),COUNTIF(AK$4:AK12,7)+10*COUNTIF(AK$4:AK12,1)+100*AK12,"-"),bons_jours,2,0)</f>
        <v>-</v>
      </c>
    </row>
    <row r="13" spans="1:38" ht="33.75" customHeight="1">
      <c r="A13" s="1">
        <v>10</v>
      </c>
      <c r="B13" s="7"/>
      <c r="C13" s="38">
        <f t="shared" si="12"/>
        <v>39457</v>
      </c>
      <c r="D13" s="51">
        <f t="shared" si="0"/>
      </c>
      <c r="E13" s="70" t="str">
        <f>VLOOKUP(IF(OR(D13=1,D13=7),COUNTIF(D$4:D13,7)+10*COUNTIF(D$4:D13,1)+100*D13,"-"),bons_jours,2,0)</f>
        <v>-</v>
      </c>
      <c r="F13" s="38">
        <f t="shared" si="13"/>
        <v>39488</v>
      </c>
      <c r="G13" s="51">
        <f t="shared" si="1"/>
        <v>1</v>
      </c>
      <c r="H13" s="70" t="str">
        <f>VLOOKUP(IF(OR(G13=1,G13=7),COUNTIF(G$4:G13,7)+10*COUNTIF(G$4:G13,1)+100*G13,"-"),bons_jours,2,0)</f>
        <v>-----------------</v>
      </c>
      <c r="I13" s="38">
        <f t="shared" si="14"/>
        <v>39517</v>
      </c>
      <c r="J13" s="51">
        <f t="shared" si="2"/>
      </c>
      <c r="K13" s="70" t="str">
        <f>VLOOKUP(IF(OR(J13=1,J13=7),COUNTIF(J$4:J13,7)+10*COUNTIF(J$4:J13,1)+100*J13,"-"),bons_jours,2,0)</f>
        <v>-</v>
      </c>
      <c r="L13" s="38">
        <f t="shared" si="15"/>
        <v>39548</v>
      </c>
      <c r="M13" s="51">
        <f t="shared" si="3"/>
      </c>
      <c r="N13" s="70" t="str">
        <f>VLOOKUP(IF(OR(M13=1,M13=7),COUNTIF(M$4:M13,7)+10*COUNTIF(M$4:M13,1)+100*M13,"-"),bons_jours,2,0)</f>
        <v>-</v>
      </c>
      <c r="O13" s="38">
        <f t="shared" si="16"/>
        <v>39578</v>
      </c>
      <c r="P13" s="51">
        <f t="shared" si="4"/>
        <v>7</v>
      </c>
      <c r="Q13" s="70" t="str">
        <f>VLOOKUP(IF(OR(P13=1,P13=7),COUNTIF(P$4:P13,7)+10*COUNTIF(P$4:P13,1)+100*P13,"-"),bons_jours,2,0)</f>
        <v>-----------------</v>
      </c>
      <c r="R13" s="38">
        <f t="shared" si="17"/>
        <v>39609</v>
      </c>
      <c r="S13" s="51">
        <f t="shared" si="5"/>
      </c>
      <c r="T13" s="70" t="str">
        <f>VLOOKUP(IF(OR(S13=1,S13=7),COUNTIF(S$4:S13,7)+10*COUNTIF(S$4:S13,1)+100*S13,"-"),bons_jours,2,0)</f>
        <v>-</v>
      </c>
      <c r="U13" s="38">
        <f t="shared" si="18"/>
        <v>39639</v>
      </c>
      <c r="V13" s="51">
        <f t="shared" si="6"/>
      </c>
      <c r="W13" s="70" t="str">
        <f>VLOOKUP(IF(OR(V13=1,V13=7),COUNTIF(V$4:V13,7)+10*COUNTIF(V$4:V13,1)+100*V13,"-"),bons_jours,2,0)</f>
        <v>-</v>
      </c>
      <c r="X13" s="38">
        <f t="shared" si="19"/>
        <v>39670</v>
      </c>
      <c r="Y13" s="51">
        <f t="shared" si="7"/>
        <v>1</v>
      </c>
      <c r="Z13" s="70" t="str">
        <f>VLOOKUP(IF(OR(Y13=1,Y13=7),COUNTIF(Y$4:Y13,7)+10*COUNTIF(Y$4:Y13,1)+100*Y13,"-"),bons_jours,2,0)</f>
        <v>-----------------</v>
      </c>
      <c r="AA13" s="38">
        <f t="shared" si="20"/>
        <v>39701</v>
      </c>
      <c r="AB13" s="51">
        <f t="shared" si="8"/>
      </c>
      <c r="AC13" s="70" t="str">
        <f>VLOOKUP(IF(OR(AB13=1,AB13=7),COUNTIF(AB$4:AB13,7)+10*COUNTIF(AB$4:AB13,1)+100*AB13,"-"),bons_jours,2,0)</f>
        <v>-</v>
      </c>
      <c r="AD13" s="38">
        <f t="shared" si="21"/>
        <v>39731</v>
      </c>
      <c r="AE13" s="51">
        <f t="shared" si="9"/>
      </c>
      <c r="AF13" s="70" t="str">
        <f>VLOOKUP(IF(OR(AE13=1,AE13=7),COUNTIF(AE$4:AE13,7)+10*COUNTIF(AE$4:AE13,1)+100*AE13,"-"),bons_jours,2,0)</f>
        <v>-</v>
      </c>
      <c r="AG13" s="38">
        <f t="shared" si="22"/>
        <v>39762</v>
      </c>
      <c r="AH13" s="51">
        <f t="shared" si="10"/>
      </c>
      <c r="AI13" s="70" t="str">
        <f>VLOOKUP(IF(OR(AH13=1,AH13=7),COUNTIF(AH$4:AH13,7)+10*COUNTIF(AH$4:AH13,1)+100*AH13,"-"),bons_jours,2,0)</f>
        <v>-</v>
      </c>
      <c r="AJ13" s="38">
        <f t="shared" si="23"/>
        <v>39792</v>
      </c>
      <c r="AK13" s="51">
        <f t="shared" si="11"/>
      </c>
      <c r="AL13" s="70" t="str">
        <f>VLOOKUP(IF(OR(AK13=1,AK13=7),COUNTIF(AK$4:AK13,7)+10*COUNTIF(AK$4:AK13,1)+100*AK13,"-"),bons_jours,2,0)</f>
        <v>-</v>
      </c>
    </row>
    <row r="14" spans="1:38" ht="33.75" customHeight="1">
      <c r="A14" s="1">
        <v>11</v>
      </c>
      <c r="B14" s="7"/>
      <c r="C14" s="38">
        <f t="shared" si="12"/>
        <v>39458</v>
      </c>
      <c r="D14" s="51">
        <f t="shared" si="0"/>
      </c>
      <c r="E14" s="70" t="str">
        <f>VLOOKUP(IF(OR(D14=1,D14=7),COUNTIF(D$4:D14,7)+10*COUNTIF(D$4:D14,1)+100*D14,"-"),bons_jours,2,0)</f>
        <v>-</v>
      </c>
      <c r="F14" s="38">
        <f t="shared" si="13"/>
        <v>39489</v>
      </c>
      <c r="G14" s="51">
        <f t="shared" si="1"/>
      </c>
      <c r="H14" s="70" t="str">
        <f>VLOOKUP(IF(OR(G14=1,G14=7),COUNTIF(G$4:G14,7)+10*COUNTIF(G$4:G14,1)+100*G14,"-"),bons_jours,2,0)</f>
        <v>-</v>
      </c>
      <c r="I14" s="38">
        <f t="shared" si="14"/>
        <v>39518</v>
      </c>
      <c r="J14" s="51">
        <f t="shared" si="2"/>
      </c>
      <c r="K14" s="70" t="str">
        <f>VLOOKUP(IF(OR(J14=1,J14=7),COUNTIF(J$4:J14,7)+10*COUNTIF(J$4:J14,1)+100*J14,"-"),bons_jours,2,0)</f>
        <v>-</v>
      </c>
      <c r="L14" s="38">
        <f t="shared" si="15"/>
        <v>39549</v>
      </c>
      <c r="M14" s="51">
        <f t="shared" si="3"/>
      </c>
      <c r="N14" s="70" t="str">
        <f>VLOOKUP(IF(OR(M14=1,M14=7),COUNTIF(M$4:M14,7)+10*COUNTIF(M$4:M14,1)+100*M14,"-"),bons_jours,2,0)</f>
        <v>-</v>
      </c>
      <c r="O14" s="38">
        <f t="shared" si="16"/>
        <v>39579</v>
      </c>
      <c r="P14" s="51">
        <f t="shared" si="4"/>
        <v>1</v>
      </c>
      <c r="Q14" s="70" t="str">
        <f>VLOOKUP(IF(OR(P14=1,P14=7),COUNTIF(P$4:P14,7)+10*COUNTIF(P$4:P14,1)+100*P14,"-"),bons_jours,2,0)</f>
        <v>-----------------</v>
      </c>
      <c r="R14" s="38">
        <f t="shared" si="17"/>
        <v>39610</v>
      </c>
      <c r="S14" s="51">
        <f t="shared" si="5"/>
      </c>
      <c r="T14" s="70" t="str">
        <f>VLOOKUP(IF(OR(S14=1,S14=7),COUNTIF(S$4:S14,7)+10*COUNTIF(S$4:S14,1)+100*S14,"-"),bons_jours,2,0)</f>
        <v>-</v>
      </c>
      <c r="U14" s="38">
        <f t="shared" si="18"/>
        <v>39640</v>
      </c>
      <c r="V14" s="51">
        <f t="shared" si="6"/>
      </c>
      <c r="W14" s="70" t="str">
        <f>VLOOKUP(IF(OR(V14=1,V14=7),COUNTIF(V$4:V14,7)+10*COUNTIF(V$4:V14,1)+100*V14,"-"),bons_jours,2,0)</f>
        <v>-</v>
      </c>
      <c r="X14" s="38">
        <f t="shared" si="19"/>
        <v>39671</v>
      </c>
      <c r="Y14" s="51">
        <f t="shared" si="7"/>
      </c>
      <c r="Z14" s="70" t="str">
        <f>VLOOKUP(IF(OR(Y14=1,Y14=7),COUNTIF(Y$4:Y14,7)+10*COUNTIF(Y$4:Y14,1)+100*Y14,"-"),bons_jours,2,0)</f>
        <v>-</v>
      </c>
      <c r="AA14" s="38">
        <f t="shared" si="20"/>
        <v>39702</v>
      </c>
      <c r="AB14" s="51">
        <f t="shared" si="8"/>
      </c>
      <c r="AC14" s="70" t="str">
        <f>VLOOKUP(IF(OR(AB14=1,AB14=7),COUNTIF(AB$4:AB14,7)+10*COUNTIF(AB$4:AB14,1)+100*AB14,"-"),bons_jours,2,0)</f>
        <v>-</v>
      </c>
      <c r="AD14" s="38">
        <f t="shared" si="21"/>
        <v>39732</v>
      </c>
      <c r="AE14" s="51">
        <f t="shared" si="9"/>
        <v>7</v>
      </c>
      <c r="AF14" s="70" t="str">
        <f>VLOOKUP(IF(OR(AE14=1,AE14=7),COUNTIF(AE$4:AE14,7)+10*COUNTIF(AE$4:AE14,1)+100*AE14,"-"),bons_jours,2,0)</f>
        <v>-----------------</v>
      </c>
      <c r="AG14" s="38">
        <f t="shared" si="22"/>
        <v>39763</v>
      </c>
      <c r="AH14" s="51">
        <f t="shared" si="10"/>
      </c>
      <c r="AI14" s="70" t="str">
        <f>VLOOKUP(IF(OR(AH14=1,AH14=7),COUNTIF(AH$4:AH14,7)+10*COUNTIF(AH$4:AH14,1)+100*AH14,"-"),bons_jours,2,0)</f>
        <v>-</v>
      </c>
      <c r="AJ14" s="38">
        <f t="shared" si="23"/>
        <v>39793</v>
      </c>
      <c r="AK14" s="51">
        <f t="shared" si="11"/>
      </c>
      <c r="AL14" s="70" t="str">
        <f>VLOOKUP(IF(OR(AK14=1,AK14=7),COUNTIF(AK$4:AK14,7)+10*COUNTIF(AK$4:AK14,1)+100*AK14,"-"),bons_jours,2,0)</f>
        <v>-</v>
      </c>
    </row>
    <row r="15" spans="1:38" ht="33.75" customHeight="1">
      <c r="A15" s="1">
        <v>12</v>
      </c>
      <c r="B15" s="7"/>
      <c r="C15" s="38">
        <f t="shared" si="12"/>
        <v>39459</v>
      </c>
      <c r="D15" s="51">
        <f t="shared" si="0"/>
        <v>7</v>
      </c>
      <c r="E15" s="70" t="str">
        <f>VLOOKUP(IF(OR(D15=1,D15=7),COUNTIF(D$4:D15,7)+10*COUNTIF(D$4:D15,1)+100*D15,"-"),bons_jours,2,0)</f>
        <v>-----------------</v>
      </c>
      <c r="F15" s="38">
        <f t="shared" si="13"/>
        <v>39490</v>
      </c>
      <c r="G15" s="51">
        <f t="shared" si="1"/>
      </c>
      <c r="H15" s="70" t="str">
        <f>VLOOKUP(IF(OR(G15=1,G15=7),COUNTIF(G$4:G15,7)+10*COUNTIF(G$4:G15,1)+100*G15,"-"),bons_jours,2,0)</f>
        <v>-</v>
      </c>
      <c r="I15" s="38">
        <f t="shared" si="14"/>
        <v>39519</v>
      </c>
      <c r="J15" s="51">
        <f t="shared" si="2"/>
      </c>
      <c r="K15" s="70" t="str">
        <f>VLOOKUP(IF(OR(J15=1,J15=7),COUNTIF(J$4:J15,7)+10*COUNTIF(J$4:J15,1)+100*J15,"-"),bons_jours,2,0)</f>
        <v>-</v>
      </c>
      <c r="L15" s="38">
        <f t="shared" si="15"/>
        <v>39550</v>
      </c>
      <c r="M15" s="51">
        <f t="shared" si="3"/>
        <v>7</v>
      </c>
      <c r="N15" s="70" t="str">
        <f>VLOOKUP(IF(OR(M15=1,M15=7),COUNTIF(M$4:M15,7)+10*COUNTIF(M$4:M15,1)+100*M15,"-"),bons_jours,2,0)</f>
        <v>-----------------</v>
      </c>
      <c r="O15" s="38">
        <f t="shared" si="16"/>
        <v>39580</v>
      </c>
      <c r="P15" s="51">
        <f t="shared" si="4"/>
      </c>
      <c r="Q15" s="70" t="str">
        <f>VLOOKUP(IF(OR(P15=1,P15=7),COUNTIF(P$4:P15,7)+10*COUNTIF(P$4:P15,1)+100*P15,"-"),bons_jours,2,0)</f>
        <v>-</v>
      </c>
      <c r="R15" s="38">
        <f t="shared" si="17"/>
        <v>39611</v>
      </c>
      <c r="S15" s="51">
        <f t="shared" si="5"/>
      </c>
      <c r="T15" s="70" t="str">
        <f>VLOOKUP(IF(OR(S15=1,S15=7),COUNTIF(S$4:S15,7)+10*COUNTIF(S$4:S15,1)+100*S15,"-"),bons_jours,2,0)</f>
        <v>-</v>
      </c>
      <c r="U15" s="38">
        <f t="shared" si="18"/>
        <v>39641</v>
      </c>
      <c r="V15" s="51">
        <f t="shared" si="6"/>
        <v>7</v>
      </c>
      <c r="W15" s="70" t="str">
        <f>VLOOKUP(IF(OR(V15=1,V15=7),COUNTIF(V$4:V15,7)+10*COUNTIF(V$4:V15,1)+100*V15,"-"),bons_jours,2,0)</f>
        <v>-----------------</v>
      </c>
      <c r="X15" s="38">
        <f t="shared" si="19"/>
        <v>39672</v>
      </c>
      <c r="Y15" s="51">
        <f t="shared" si="7"/>
      </c>
      <c r="Z15" s="70" t="str">
        <f>VLOOKUP(IF(OR(Y15=1,Y15=7),COUNTIF(Y$4:Y15,7)+10*COUNTIF(Y$4:Y15,1)+100*Y15,"-"),bons_jours,2,0)</f>
        <v>-</v>
      </c>
      <c r="AA15" s="38">
        <f t="shared" si="20"/>
        <v>39703</v>
      </c>
      <c r="AB15" s="51">
        <f t="shared" si="8"/>
      </c>
      <c r="AC15" s="70" t="str">
        <f>VLOOKUP(IF(OR(AB15=1,AB15=7),COUNTIF(AB$4:AB15,7)+10*COUNTIF(AB$4:AB15,1)+100*AB15,"-"),bons_jours,2,0)</f>
        <v>-</v>
      </c>
      <c r="AD15" s="38">
        <f t="shared" si="21"/>
        <v>39733</v>
      </c>
      <c r="AE15" s="51">
        <f t="shared" si="9"/>
        <v>1</v>
      </c>
      <c r="AF15" s="70" t="str">
        <f>VLOOKUP(IF(OR(AE15=1,AE15=7),COUNTIF(AE$4:AE15,7)+10*COUNTIF(AE$4:AE15,1)+100*AE15,"-"),bons_jours,2,0)</f>
        <v>-----------------</v>
      </c>
      <c r="AG15" s="38">
        <f t="shared" si="22"/>
        <v>39764</v>
      </c>
      <c r="AH15" s="51">
        <f t="shared" si="10"/>
      </c>
      <c r="AI15" s="70" t="str">
        <f>VLOOKUP(IF(OR(AH15=1,AH15=7),COUNTIF(AH$4:AH15,7)+10*COUNTIF(AH$4:AH15,1)+100*AH15,"-"),bons_jours,2,0)</f>
        <v>-</v>
      </c>
      <c r="AJ15" s="38">
        <f t="shared" si="23"/>
        <v>39794</v>
      </c>
      <c r="AK15" s="51">
        <f t="shared" si="11"/>
      </c>
      <c r="AL15" s="70" t="str">
        <f>VLOOKUP(IF(OR(AK15=1,AK15=7),COUNTIF(AK$4:AK15,7)+10*COUNTIF(AK$4:AK15,1)+100*AK15,"-"),bons_jours,2,0)</f>
        <v>-</v>
      </c>
    </row>
    <row r="16" spans="1:38" ht="33.75" customHeight="1">
      <c r="A16" s="1">
        <v>13</v>
      </c>
      <c r="B16" s="7"/>
      <c r="C16" s="38">
        <f t="shared" si="12"/>
        <v>39460</v>
      </c>
      <c r="D16" s="51">
        <f t="shared" si="0"/>
        <v>1</v>
      </c>
      <c r="E16" s="70" t="str">
        <f>VLOOKUP(IF(OR(D16=1,D16=7),COUNTIF(D$4:D16,7)+10*COUNTIF(D$4:D16,1)+100*D16,"-"),bons_jours,2,0)</f>
        <v>-----------------</v>
      </c>
      <c r="F16" s="38">
        <f t="shared" si="13"/>
        <v>39491</v>
      </c>
      <c r="G16" s="51">
        <f t="shared" si="1"/>
      </c>
      <c r="H16" s="70" t="str">
        <f>VLOOKUP(IF(OR(G16=1,G16=7),COUNTIF(G$4:G16,7)+10*COUNTIF(G$4:G16,1)+100*G16,"-"),bons_jours,2,0)</f>
        <v>-</v>
      </c>
      <c r="I16" s="38">
        <f t="shared" si="14"/>
        <v>39520</v>
      </c>
      <c r="J16" s="51">
        <f t="shared" si="2"/>
      </c>
      <c r="K16" s="70" t="str">
        <f>VLOOKUP(IF(OR(J16=1,J16=7),COUNTIF(J$4:J16,7)+10*COUNTIF(J$4:J16,1)+100*J16,"-"),bons_jours,2,0)</f>
        <v>-</v>
      </c>
      <c r="L16" s="38">
        <f t="shared" si="15"/>
        <v>39551</v>
      </c>
      <c r="M16" s="51">
        <f t="shared" si="3"/>
        <v>1</v>
      </c>
      <c r="N16" s="70" t="str">
        <f>VLOOKUP(IF(OR(M16=1,M16=7),COUNTIF(M$4:M16,7)+10*COUNTIF(M$4:M16,1)+100*M16,"-"),bons_jours,2,0)</f>
        <v>-----------------</v>
      </c>
      <c r="O16" s="38">
        <f t="shared" si="16"/>
        <v>39581</v>
      </c>
      <c r="P16" s="51">
        <f t="shared" si="4"/>
      </c>
      <c r="Q16" s="70" t="str">
        <f>VLOOKUP(IF(OR(P16=1,P16=7),COUNTIF(P$4:P16,7)+10*COUNTIF(P$4:P16,1)+100*P16,"-"),bons_jours,2,0)</f>
        <v>-</v>
      </c>
      <c r="R16" s="38">
        <f t="shared" si="17"/>
        <v>39612</v>
      </c>
      <c r="S16" s="51">
        <f t="shared" si="5"/>
      </c>
      <c r="T16" s="70" t="str">
        <f>VLOOKUP(IF(OR(S16=1,S16=7),COUNTIF(S$4:S16,7)+10*COUNTIF(S$4:S16,1)+100*S16,"-"),bons_jours,2,0)</f>
        <v>-</v>
      </c>
      <c r="U16" s="38">
        <f t="shared" si="18"/>
        <v>39642</v>
      </c>
      <c r="V16" s="51">
        <f t="shared" si="6"/>
        <v>1</v>
      </c>
      <c r="W16" s="70" t="str">
        <f>VLOOKUP(IF(OR(V16=1,V16=7),COUNTIF(V$4:V16,7)+10*COUNTIF(V$4:V16,1)+100*V16,"-"),bons_jours,2,0)</f>
        <v>-----------------</v>
      </c>
      <c r="X16" s="38">
        <f t="shared" si="19"/>
        <v>39673</v>
      </c>
      <c r="Y16" s="51">
        <f t="shared" si="7"/>
      </c>
      <c r="Z16" s="70" t="str">
        <f>VLOOKUP(IF(OR(Y16=1,Y16=7),COUNTIF(Y$4:Y16,7)+10*COUNTIF(Y$4:Y16,1)+100*Y16,"-"),bons_jours,2,0)</f>
        <v>-</v>
      </c>
      <c r="AA16" s="38">
        <f t="shared" si="20"/>
        <v>39704</v>
      </c>
      <c r="AB16" s="51">
        <f t="shared" si="8"/>
        <v>7</v>
      </c>
      <c r="AC16" s="70" t="str">
        <f>VLOOKUP(IF(OR(AB16=1,AB16=7),COUNTIF(AB$4:AB16,7)+10*COUNTIF(AB$4:AB16,1)+100*AB16,"-"),bons_jours,2,0)</f>
        <v>-----------------</v>
      </c>
      <c r="AD16" s="38">
        <f t="shared" si="21"/>
        <v>39734</v>
      </c>
      <c r="AE16" s="51">
        <f t="shared" si="9"/>
      </c>
      <c r="AF16" s="70" t="str">
        <f>VLOOKUP(IF(OR(AE16=1,AE16=7),COUNTIF(AE$4:AE16,7)+10*COUNTIF(AE$4:AE16,1)+100*AE16,"-"),bons_jours,2,0)</f>
        <v>-</v>
      </c>
      <c r="AG16" s="38">
        <f t="shared" si="22"/>
        <v>39765</v>
      </c>
      <c r="AH16" s="51">
        <f t="shared" si="10"/>
      </c>
      <c r="AI16" s="70" t="str">
        <f>VLOOKUP(IF(OR(AH16=1,AH16=7),COUNTIF(AH$4:AH16,7)+10*COUNTIF(AH$4:AH16,1)+100*AH16,"-"),bons_jours,2,0)</f>
        <v>-</v>
      </c>
      <c r="AJ16" s="38">
        <f t="shared" si="23"/>
        <v>39795</v>
      </c>
      <c r="AK16" s="51">
        <f t="shared" si="11"/>
        <v>7</v>
      </c>
      <c r="AL16" s="70" t="str">
        <f>VLOOKUP(IF(OR(AK16=1,AK16=7),COUNTIF(AK$4:AK16,7)+10*COUNTIF(AK$4:AK16,1)+100*AK16,"-"),bons_jours,2,0)</f>
        <v>-----------------</v>
      </c>
    </row>
    <row r="17" spans="1:38" ht="33.75" customHeight="1">
      <c r="A17" s="1">
        <v>14</v>
      </c>
      <c r="B17" s="7"/>
      <c r="C17" s="38">
        <f t="shared" si="12"/>
        <v>39461</v>
      </c>
      <c r="D17" s="51">
        <f t="shared" si="0"/>
      </c>
      <c r="E17" s="70" t="str">
        <f>VLOOKUP(IF(OR(D17=1,D17=7),COUNTIF(D$4:D17,7)+10*COUNTIF(D$4:D17,1)+100*D17,"-"),bons_jours,2,0)</f>
        <v>-</v>
      </c>
      <c r="F17" s="38">
        <f t="shared" si="13"/>
        <v>39492</v>
      </c>
      <c r="G17" s="51">
        <f t="shared" si="1"/>
      </c>
      <c r="H17" s="70" t="str">
        <f>VLOOKUP(IF(OR(G17=1,G17=7),COUNTIF(G$4:G17,7)+10*COUNTIF(G$4:G17,1)+100*G17,"-"),bons_jours,2,0)</f>
        <v>-</v>
      </c>
      <c r="I17" s="38">
        <f t="shared" si="14"/>
        <v>39521</v>
      </c>
      <c r="J17" s="51">
        <f t="shared" si="2"/>
      </c>
      <c r="K17" s="70" t="str">
        <f>VLOOKUP(IF(OR(J17=1,J17=7),COUNTIF(J$4:J17,7)+10*COUNTIF(J$4:J17,1)+100*J17,"-"),bons_jours,2,0)</f>
        <v>-</v>
      </c>
      <c r="L17" s="38">
        <f t="shared" si="15"/>
        <v>39552</v>
      </c>
      <c r="M17" s="51">
        <f t="shared" si="3"/>
      </c>
      <c r="N17" s="70" t="str">
        <f>VLOOKUP(IF(OR(M17=1,M17=7),COUNTIF(M$4:M17,7)+10*COUNTIF(M$4:M17,1)+100*M17,"-"),bons_jours,2,0)</f>
        <v>-</v>
      </c>
      <c r="O17" s="38">
        <f t="shared" si="16"/>
        <v>39582</v>
      </c>
      <c r="P17" s="51">
        <f t="shared" si="4"/>
      </c>
      <c r="Q17" s="70" t="str">
        <f>VLOOKUP(IF(OR(P17=1,P17=7),COUNTIF(P$4:P17,7)+10*COUNTIF(P$4:P17,1)+100*P17,"-"),bons_jours,2,0)</f>
        <v>-</v>
      </c>
      <c r="R17" s="38">
        <f t="shared" si="17"/>
        <v>39613</v>
      </c>
      <c r="S17" s="51">
        <f t="shared" si="5"/>
        <v>7</v>
      </c>
      <c r="T17" s="70" t="str">
        <f>VLOOKUP(IF(OR(S17=1,S17=7),COUNTIF(S$4:S17,7)+10*COUNTIF(S$4:S17,1)+100*S17,"-"),bons_jours,2,0)</f>
        <v>garde</v>
      </c>
      <c r="U17" s="38">
        <f t="shared" si="18"/>
        <v>39643</v>
      </c>
      <c r="V17" s="51">
        <f t="shared" si="6"/>
      </c>
      <c r="W17" s="70" t="str">
        <f>VLOOKUP(IF(OR(V17=1,V17=7),COUNTIF(V$4:V17,7)+10*COUNTIF(V$4:V17,1)+100*V17,"-"),bons_jours,2,0)</f>
        <v>-</v>
      </c>
      <c r="X17" s="38">
        <f t="shared" si="19"/>
        <v>39674</v>
      </c>
      <c r="Y17" s="51">
        <f t="shared" si="7"/>
      </c>
      <c r="Z17" s="70" t="str">
        <f>VLOOKUP(IF(OR(Y17=1,Y17=7),COUNTIF(Y$4:Y17,7)+10*COUNTIF(Y$4:Y17,1)+100*Y17,"-"),bons_jours,2,0)</f>
        <v>-</v>
      </c>
      <c r="AA17" s="38">
        <f t="shared" si="20"/>
        <v>39705</v>
      </c>
      <c r="AB17" s="51">
        <f t="shared" si="8"/>
        <v>1</v>
      </c>
      <c r="AC17" s="70" t="str">
        <f>VLOOKUP(IF(OR(AB17=1,AB17=7),COUNTIF(AB$4:AB17,7)+10*COUNTIF(AB$4:AB17,1)+100*AB17,"-"),bons_jours,2,0)</f>
        <v>-----------------</v>
      </c>
      <c r="AD17" s="38">
        <f t="shared" si="21"/>
        <v>39735</v>
      </c>
      <c r="AE17" s="51">
        <f t="shared" si="9"/>
      </c>
      <c r="AF17" s="70" t="str">
        <f>VLOOKUP(IF(OR(AE17=1,AE17=7),COUNTIF(AE$4:AE17,7)+10*COUNTIF(AE$4:AE17,1)+100*AE17,"-"),bons_jours,2,0)</f>
        <v>-</v>
      </c>
      <c r="AG17" s="38">
        <f t="shared" si="22"/>
        <v>39766</v>
      </c>
      <c r="AH17" s="51">
        <f t="shared" si="10"/>
      </c>
      <c r="AI17" s="70" t="str">
        <f>VLOOKUP(IF(OR(AH17=1,AH17=7),COUNTIF(AH$4:AH17,7)+10*COUNTIF(AH$4:AH17,1)+100*AH17,"-"),bons_jours,2,0)</f>
        <v>-</v>
      </c>
      <c r="AJ17" s="38">
        <f t="shared" si="23"/>
        <v>39796</v>
      </c>
      <c r="AK17" s="51">
        <f t="shared" si="11"/>
        <v>1</v>
      </c>
      <c r="AL17" s="70" t="str">
        <f>VLOOKUP(IF(OR(AK17=1,AK17=7),COUNTIF(AK$4:AK17,7)+10*COUNTIF(AK$4:AK17,1)+100*AK17,"-"),bons_jours,2,0)</f>
        <v>-----------------</v>
      </c>
    </row>
    <row r="18" spans="1:38" ht="33.75" customHeight="1">
      <c r="A18" s="1">
        <v>15</v>
      </c>
      <c r="B18" s="7"/>
      <c r="C18" s="38">
        <f t="shared" si="12"/>
        <v>39462</v>
      </c>
      <c r="D18" s="51">
        <f t="shared" si="0"/>
      </c>
      <c r="E18" s="70" t="str">
        <f>VLOOKUP(IF(OR(D18=1,D18=7),COUNTIF(D$4:D18,7)+10*COUNTIF(D$4:D18,1)+100*D18,"-"),bons_jours,2,0)</f>
        <v>-</v>
      </c>
      <c r="F18" s="38">
        <f t="shared" si="13"/>
        <v>39493</v>
      </c>
      <c r="G18" s="51">
        <f t="shared" si="1"/>
      </c>
      <c r="H18" s="70" t="str">
        <f>VLOOKUP(IF(OR(G18=1,G18=7),COUNTIF(G$4:G18,7)+10*COUNTIF(G$4:G18,1)+100*G18,"-"),bons_jours,2,0)</f>
        <v>-</v>
      </c>
      <c r="I18" s="38">
        <f t="shared" si="14"/>
        <v>39522</v>
      </c>
      <c r="J18" s="51">
        <f t="shared" si="2"/>
        <v>7</v>
      </c>
      <c r="K18" s="70" t="str">
        <f>VLOOKUP(IF(OR(J18=1,J18=7),COUNTIF(J$4:J18,7)+10*COUNTIF(J$4:J18,1)+100*J18,"-"),bons_jours,2,0)</f>
        <v>garde</v>
      </c>
      <c r="L18" s="38">
        <f t="shared" si="15"/>
        <v>39553</v>
      </c>
      <c r="M18" s="51">
        <f t="shared" si="3"/>
      </c>
      <c r="N18" s="70" t="str">
        <f>VLOOKUP(IF(OR(M18=1,M18=7),COUNTIF(M$4:M18,7)+10*COUNTIF(M$4:M18,1)+100*M18,"-"),bons_jours,2,0)</f>
        <v>-</v>
      </c>
      <c r="O18" s="38">
        <f t="shared" si="16"/>
        <v>39583</v>
      </c>
      <c r="P18" s="51">
        <f t="shared" si="4"/>
      </c>
      <c r="Q18" s="70" t="str">
        <f>VLOOKUP(IF(OR(P18=1,P18=7),COUNTIF(P$4:P18,7)+10*COUNTIF(P$4:P18,1)+100*P18,"-"),bons_jours,2,0)</f>
        <v>-</v>
      </c>
      <c r="R18" s="38">
        <f t="shared" si="17"/>
        <v>39614</v>
      </c>
      <c r="S18" s="51">
        <f t="shared" si="5"/>
        <v>1</v>
      </c>
      <c r="T18" s="70" t="str">
        <f>VLOOKUP(IF(OR(S18=1,S18=7),COUNTIF(S$4:S18,7)+10*COUNTIF(S$4:S18,1)+100*S18,"-"),bons_jours,2,0)</f>
        <v>garde</v>
      </c>
      <c r="U18" s="38">
        <f t="shared" si="18"/>
        <v>39644</v>
      </c>
      <c r="V18" s="51">
        <f t="shared" si="6"/>
      </c>
      <c r="W18" s="70" t="str">
        <f>VLOOKUP(IF(OR(V18=1,V18=7),COUNTIF(V$4:V18,7)+10*COUNTIF(V$4:V18,1)+100*V18,"-"),bons_jours,2,0)</f>
        <v>-</v>
      </c>
      <c r="X18" s="38">
        <f t="shared" si="19"/>
        <v>39675</v>
      </c>
      <c r="Y18" s="51">
        <f t="shared" si="7"/>
      </c>
      <c r="Z18" s="70" t="str">
        <f>VLOOKUP(IF(OR(Y18=1,Y18=7),COUNTIF(Y$4:Y18,7)+10*COUNTIF(Y$4:Y18,1)+100*Y18,"-"),bons_jours,2,0)</f>
        <v>-</v>
      </c>
      <c r="AA18" s="38">
        <f t="shared" si="20"/>
        <v>39706</v>
      </c>
      <c r="AB18" s="51">
        <f t="shared" si="8"/>
      </c>
      <c r="AC18" s="70" t="str">
        <f>VLOOKUP(IF(OR(AB18=1,AB18=7),COUNTIF(AB$4:AB18,7)+10*COUNTIF(AB$4:AB18,1)+100*AB18,"-"),bons_jours,2,0)</f>
        <v>-</v>
      </c>
      <c r="AD18" s="38">
        <f t="shared" si="21"/>
        <v>39736</v>
      </c>
      <c r="AE18" s="51">
        <f t="shared" si="9"/>
      </c>
      <c r="AF18" s="70" t="str">
        <f>VLOOKUP(IF(OR(AE18=1,AE18=7),COUNTIF(AE$4:AE18,7)+10*COUNTIF(AE$4:AE18,1)+100*AE18,"-"),bons_jours,2,0)</f>
        <v>-</v>
      </c>
      <c r="AG18" s="38">
        <f t="shared" si="22"/>
        <v>39767</v>
      </c>
      <c r="AH18" s="51">
        <f t="shared" si="10"/>
        <v>7</v>
      </c>
      <c r="AI18" s="70" t="str">
        <f>VLOOKUP(IF(OR(AH18=1,AH18=7),COUNTIF(AH$4:AH18,7)+10*COUNTIF(AH$4:AH18,1)+100*AH18,"-"),bons_jours,2,0)</f>
        <v>garde</v>
      </c>
      <c r="AJ18" s="38">
        <f t="shared" si="23"/>
        <v>39797</v>
      </c>
      <c r="AK18" s="51">
        <f t="shared" si="11"/>
      </c>
      <c r="AL18" s="70" t="str">
        <f>VLOOKUP(IF(OR(AK18=1,AK18=7),COUNTIF(AK$4:AK18,7)+10*COUNTIF(AK$4:AK18,1)+100*AK18,"-"),bons_jours,2,0)</f>
        <v>-</v>
      </c>
    </row>
    <row r="19" spans="1:38" ht="33.75" customHeight="1">
      <c r="A19" s="1">
        <v>16</v>
      </c>
      <c r="B19" s="7"/>
      <c r="C19" s="38">
        <f t="shared" si="12"/>
        <v>39463</v>
      </c>
      <c r="D19" s="51">
        <f t="shared" si="0"/>
      </c>
      <c r="E19" s="70" t="str">
        <f>VLOOKUP(IF(OR(D19=1,D19=7),COUNTIF(D$4:D19,7)+10*COUNTIF(D$4:D19,1)+100*D19,"-"),bons_jours,2,0)</f>
        <v>-</v>
      </c>
      <c r="F19" s="38">
        <f t="shared" si="13"/>
        <v>39494</v>
      </c>
      <c r="G19" s="51">
        <f t="shared" si="1"/>
        <v>7</v>
      </c>
      <c r="H19" s="70" t="str">
        <f>VLOOKUP(IF(OR(G19=1,G19=7),COUNTIF(G$4:G19,7)+10*COUNTIF(G$4:G19,1)+100*G19,"-"),bons_jours,2,0)</f>
        <v>garde</v>
      </c>
      <c r="I19" s="38">
        <f t="shared" si="14"/>
        <v>39523</v>
      </c>
      <c r="J19" s="51">
        <f t="shared" si="2"/>
        <v>1</v>
      </c>
      <c r="K19" s="70" t="str">
        <f>VLOOKUP(IF(OR(J19=1,J19=7),COUNTIF(J$4:J19,7)+10*COUNTIF(J$4:J19,1)+100*J19,"-"),bons_jours,2,0)</f>
        <v>garde</v>
      </c>
      <c r="L19" s="38">
        <f t="shared" si="15"/>
        <v>39554</v>
      </c>
      <c r="M19" s="51">
        <f t="shared" si="3"/>
      </c>
      <c r="N19" s="70" t="str">
        <f>VLOOKUP(IF(OR(M19=1,M19=7),COUNTIF(M$4:M19,7)+10*COUNTIF(M$4:M19,1)+100*M19,"-"),bons_jours,2,0)</f>
        <v>-</v>
      </c>
      <c r="O19" s="38">
        <f t="shared" si="16"/>
        <v>39584</v>
      </c>
      <c r="P19" s="51">
        <f t="shared" si="4"/>
      </c>
      <c r="Q19" s="70" t="str">
        <f>VLOOKUP(IF(OR(P19=1,P19=7),COUNTIF(P$4:P19,7)+10*COUNTIF(P$4:P19,1)+100*P19,"-"),bons_jours,2,0)</f>
        <v>-</v>
      </c>
      <c r="R19" s="38">
        <f t="shared" si="17"/>
        <v>39615</v>
      </c>
      <c r="S19" s="51">
        <f t="shared" si="5"/>
      </c>
      <c r="T19" s="70" t="str">
        <f>VLOOKUP(IF(OR(S19=1,S19=7),COUNTIF(S$4:S19,7)+10*COUNTIF(S$4:S19,1)+100*S19,"-"),bons_jours,2,0)</f>
        <v>-</v>
      </c>
      <c r="U19" s="38">
        <f t="shared" si="18"/>
        <v>39645</v>
      </c>
      <c r="V19" s="51">
        <f t="shared" si="6"/>
      </c>
      <c r="W19" s="70" t="str">
        <f>VLOOKUP(IF(OR(V19=1,V19=7),COUNTIF(V$4:V19,7)+10*COUNTIF(V$4:V19,1)+100*V19,"-"),bons_jours,2,0)</f>
        <v>-</v>
      </c>
      <c r="X19" s="38">
        <f t="shared" si="19"/>
        <v>39676</v>
      </c>
      <c r="Y19" s="51">
        <f t="shared" si="7"/>
        <v>7</v>
      </c>
      <c r="Z19" s="70" t="str">
        <f>VLOOKUP(IF(OR(Y19=1,Y19=7),COUNTIF(Y$4:Y19,7)+10*COUNTIF(Y$4:Y19,1)+100*Y19,"-"),bons_jours,2,0)</f>
        <v>garde</v>
      </c>
      <c r="AA19" s="38">
        <f t="shared" si="20"/>
        <v>39707</v>
      </c>
      <c r="AB19" s="51">
        <f t="shared" si="8"/>
      </c>
      <c r="AC19" s="70" t="str">
        <f>VLOOKUP(IF(OR(AB19=1,AB19=7),COUNTIF(AB$4:AB19,7)+10*COUNTIF(AB$4:AB19,1)+100*AB19,"-"),bons_jours,2,0)</f>
        <v>-</v>
      </c>
      <c r="AD19" s="38">
        <f t="shared" si="21"/>
        <v>39737</v>
      </c>
      <c r="AE19" s="51">
        <f t="shared" si="9"/>
      </c>
      <c r="AF19" s="70" t="str">
        <f>VLOOKUP(IF(OR(AE19=1,AE19=7),COUNTIF(AE$4:AE19,7)+10*COUNTIF(AE$4:AE19,1)+100*AE19,"-"),bons_jours,2,0)</f>
        <v>-</v>
      </c>
      <c r="AG19" s="38">
        <f t="shared" si="22"/>
        <v>39768</v>
      </c>
      <c r="AH19" s="51">
        <f t="shared" si="10"/>
        <v>1</v>
      </c>
      <c r="AI19" s="70" t="str">
        <f>VLOOKUP(IF(OR(AH19=1,AH19=7),COUNTIF(AH$4:AH19,7)+10*COUNTIF(AH$4:AH19,1)+100*AH19,"-"),bons_jours,2,0)</f>
        <v>garde</v>
      </c>
      <c r="AJ19" s="38">
        <f t="shared" si="23"/>
        <v>39798</v>
      </c>
      <c r="AK19" s="51">
        <f t="shared" si="11"/>
      </c>
      <c r="AL19" s="70" t="str">
        <f>VLOOKUP(IF(OR(AK19=1,AK19=7),COUNTIF(AK$4:AK19,7)+10*COUNTIF(AK$4:AK19,1)+100*AK19,"-"),bons_jours,2,0)</f>
        <v>-</v>
      </c>
    </row>
    <row r="20" spans="1:38" ht="33.75" customHeight="1">
      <c r="A20" s="1">
        <v>17</v>
      </c>
      <c r="B20" s="7"/>
      <c r="C20" s="38">
        <f t="shared" si="12"/>
        <v>39464</v>
      </c>
      <c r="D20" s="51">
        <f t="shared" si="0"/>
      </c>
      <c r="E20" s="70" t="str">
        <f>VLOOKUP(IF(OR(D20=1,D20=7),COUNTIF(D$4:D20,7)+10*COUNTIF(D$4:D20,1)+100*D20,"-"),bons_jours,2,0)</f>
        <v>-</v>
      </c>
      <c r="F20" s="38">
        <f t="shared" si="13"/>
        <v>39495</v>
      </c>
      <c r="G20" s="51">
        <f t="shared" si="1"/>
        <v>1</v>
      </c>
      <c r="H20" s="70" t="str">
        <f>VLOOKUP(IF(OR(G20=1,G20=7),COUNTIF(G$4:G20,7)+10*COUNTIF(G$4:G20,1)+100*G20,"-"),bons_jours,2,0)</f>
        <v>garde</v>
      </c>
      <c r="I20" s="38">
        <f t="shared" si="14"/>
        <v>39524</v>
      </c>
      <c r="J20" s="51">
        <f t="shared" si="2"/>
      </c>
      <c r="K20" s="70" t="str">
        <f>VLOOKUP(IF(OR(J20=1,J20=7),COUNTIF(J$4:J20,7)+10*COUNTIF(J$4:J20,1)+100*J20,"-"),bons_jours,2,0)</f>
        <v>-</v>
      </c>
      <c r="L20" s="38">
        <f t="shared" si="15"/>
        <v>39555</v>
      </c>
      <c r="M20" s="51">
        <f t="shared" si="3"/>
      </c>
      <c r="N20" s="70" t="str">
        <f>VLOOKUP(IF(OR(M20=1,M20=7),COUNTIF(M$4:M20,7)+10*COUNTIF(M$4:M20,1)+100*M20,"-"),bons_jours,2,0)</f>
        <v>-</v>
      </c>
      <c r="O20" s="38">
        <f t="shared" si="16"/>
        <v>39585</v>
      </c>
      <c r="P20" s="51">
        <f t="shared" si="4"/>
        <v>7</v>
      </c>
      <c r="Q20" s="70" t="str">
        <f>VLOOKUP(IF(OR(P20=1,P20=7),COUNTIF(P$4:P20,7)+10*COUNTIF(P$4:P20,1)+100*P20,"-"),bons_jours,2,0)</f>
        <v>garde</v>
      </c>
      <c r="R20" s="38">
        <f t="shared" si="17"/>
        <v>39616</v>
      </c>
      <c r="S20" s="51">
        <f t="shared" si="5"/>
      </c>
      <c r="T20" s="70" t="str">
        <f>VLOOKUP(IF(OR(S20=1,S20=7),COUNTIF(S$4:S20,7)+10*COUNTIF(S$4:S20,1)+100*S20,"-"),bons_jours,2,0)</f>
        <v>-</v>
      </c>
      <c r="U20" s="38">
        <f t="shared" si="18"/>
        <v>39646</v>
      </c>
      <c r="V20" s="51">
        <f t="shared" si="6"/>
      </c>
      <c r="W20" s="70" t="str">
        <f>VLOOKUP(IF(OR(V20=1,V20=7),COUNTIF(V$4:V20,7)+10*COUNTIF(V$4:V20,1)+100*V20,"-"),bons_jours,2,0)</f>
        <v>-</v>
      </c>
      <c r="X20" s="38">
        <f t="shared" si="19"/>
        <v>39677</v>
      </c>
      <c r="Y20" s="51">
        <f t="shared" si="7"/>
        <v>1</v>
      </c>
      <c r="Z20" s="70" t="str">
        <f>VLOOKUP(IF(OR(Y20=1,Y20=7),COUNTIF(Y$4:Y20,7)+10*COUNTIF(Y$4:Y20,1)+100*Y20,"-"),bons_jours,2,0)</f>
        <v>garde</v>
      </c>
      <c r="AA20" s="38">
        <f t="shared" si="20"/>
        <v>39708</v>
      </c>
      <c r="AB20" s="51">
        <f t="shared" si="8"/>
      </c>
      <c r="AC20" s="70" t="str">
        <f>VLOOKUP(IF(OR(AB20=1,AB20=7),COUNTIF(AB$4:AB20,7)+10*COUNTIF(AB$4:AB20,1)+100*AB20,"-"),bons_jours,2,0)</f>
        <v>-</v>
      </c>
      <c r="AD20" s="38">
        <f t="shared" si="21"/>
        <v>39738</v>
      </c>
      <c r="AE20" s="51">
        <f t="shared" si="9"/>
      </c>
      <c r="AF20" s="70" t="str">
        <f>VLOOKUP(IF(OR(AE20=1,AE20=7),COUNTIF(AE$4:AE20,7)+10*COUNTIF(AE$4:AE20,1)+100*AE20,"-"),bons_jours,2,0)</f>
        <v>-</v>
      </c>
      <c r="AG20" s="38">
        <f t="shared" si="22"/>
        <v>39769</v>
      </c>
      <c r="AH20" s="51">
        <f t="shared" si="10"/>
      </c>
      <c r="AI20" s="70" t="str">
        <f>VLOOKUP(IF(OR(AH20=1,AH20=7),COUNTIF(AH$4:AH20,7)+10*COUNTIF(AH$4:AH20,1)+100*AH20,"-"),bons_jours,2,0)</f>
        <v>-</v>
      </c>
      <c r="AJ20" s="38">
        <f t="shared" si="23"/>
        <v>39799</v>
      </c>
      <c r="AK20" s="51">
        <f t="shared" si="11"/>
      </c>
      <c r="AL20" s="70" t="str">
        <f>VLOOKUP(IF(OR(AK20=1,AK20=7),COUNTIF(AK$4:AK20,7)+10*COUNTIF(AK$4:AK20,1)+100*AK20,"-"),bons_jours,2,0)</f>
        <v>-</v>
      </c>
    </row>
    <row r="21" spans="1:38" ht="33.75" customHeight="1">
      <c r="A21" s="1">
        <v>18</v>
      </c>
      <c r="B21" s="7"/>
      <c r="C21" s="38">
        <f t="shared" si="12"/>
        <v>39465</v>
      </c>
      <c r="D21" s="51">
        <f t="shared" si="0"/>
      </c>
      <c r="E21" s="70" t="str">
        <f>VLOOKUP(IF(OR(D21=1,D21=7),COUNTIF(D$4:D21,7)+10*COUNTIF(D$4:D21,1)+100*D21,"-"),bons_jours,2,0)</f>
        <v>-</v>
      </c>
      <c r="F21" s="38">
        <f t="shared" si="13"/>
        <v>39496</v>
      </c>
      <c r="G21" s="51">
        <f t="shared" si="1"/>
      </c>
      <c r="H21" s="70" t="str">
        <f>VLOOKUP(IF(OR(G21=1,G21=7),COUNTIF(G$4:G21,7)+10*COUNTIF(G$4:G21,1)+100*G21,"-"),bons_jours,2,0)</f>
        <v>-</v>
      </c>
      <c r="I21" s="38">
        <f t="shared" si="14"/>
        <v>39525</v>
      </c>
      <c r="J21" s="51">
        <f t="shared" si="2"/>
      </c>
      <c r="K21" s="70" t="str">
        <f>VLOOKUP(IF(OR(J21=1,J21=7),COUNTIF(J$4:J21,7)+10*COUNTIF(J$4:J21,1)+100*J21,"-"),bons_jours,2,0)</f>
        <v>-</v>
      </c>
      <c r="L21" s="38">
        <f t="shared" si="15"/>
        <v>39556</v>
      </c>
      <c r="M21" s="51">
        <f t="shared" si="3"/>
      </c>
      <c r="N21" s="70" t="str">
        <f>VLOOKUP(IF(OR(M21=1,M21=7),COUNTIF(M$4:M21,7)+10*COUNTIF(M$4:M21,1)+100*M21,"-"),bons_jours,2,0)</f>
        <v>-</v>
      </c>
      <c r="O21" s="38">
        <f t="shared" si="16"/>
        <v>39586</v>
      </c>
      <c r="P21" s="51">
        <f t="shared" si="4"/>
        <v>1</v>
      </c>
      <c r="Q21" s="70" t="str">
        <f>VLOOKUP(IF(OR(P21=1,P21=7),COUNTIF(P$4:P21,7)+10*COUNTIF(P$4:P21,1)+100*P21,"-"),bons_jours,2,0)</f>
        <v>garde</v>
      </c>
      <c r="R21" s="38">
        <f t="shared" si="17"/>
        <v>39617</v>
      </c>
      <c r="S21" s="51">
        <f t="shared" si="5"/>
      </c>
      <c r="T21" s="70" t="str">
        <f>VLOOKUP(IF(OR(S21=1,S21=7),COUNTIF(S$4:S21,7)+10*COUNTIF(S$4:S21,1)+100*S21,"-"),bons_jours,2,0)</f>
        <v>-</v>
      </c>
      <c r="U21" s="38">
        <f t="shared" si="18"/>
        <v>39647</v>
      </c>
      <c r="V21" s="51">
        <f t="shared" si="6"/>
      </c>
      <c r="W21" s="70" t="str">
        <f>VLOOKUP(IF(OR(V21=1,V21=7),COUNTIF(V$4:V21,7)+10*COUNTIF(V$4:V21,1)+100*V21,"-"),bons_jours,2,0)</f>
        <v>-</v>
      </c>
      <c r="X21" s="38">
        <f t="shared" si="19"/>
        <v>39678</v>
      </c>
      <c r="Y21" s="51">
        <f t="shared" si="7"/>
      </c>
      <c r="Z21" s="70" t="str">
        <f>VLOOKUP(IF(OR(Y21=1,Y21=7),COUNTIF(Y$4:Y21,7)+10*COUNTIF(Y$4:Y21,1)+100*Y21,"-"),bons_jours,2,0)</f>
        <v>-</v>
      </c>
      <c r="AA21" s="38">
        <f t="shared" si="20"/>
        <v>39709</v>
      </c>
      <c r="AB21" s="51">
        <f t="shared" si="8"/>
      </c>
      <c r="AC21" s="70" t="str">
        <f>VLOOKUP(IF(OR(AB21=1,AB21=7),COUNTIF(AB$4:AB21,7)+10*COUNTIF(AB$4:AB21,1)+100*AB21,"-"),bons_jours,2,0)</f>
        <v>-</v>
      </c>
      <c r="AD21" s="38">
        <f t="shared" si="21"/>
        <v>39739</v>
      </c>
      <c r="AE21" s="51">
        <f t="shared" si="9"/>
        <v>7</v>
      </c>
      <c r="AF21" s="70" t="str">
        <f>VLOOKUP(IF(OR(AE21=1,AE21=7),COUNTIF(AE$4:AE21,7)+10*COUNTIF(AE$4:AE21,1)+100*AE21,"-"),bons_jours,2,0)</f>
        <v>garde</v>
      </c>
      <c r="AG21" s="38">
        <f t="shared" si="22"/>
        <v>39770</v>
      </c>
      <c r="AH21" s="51">
        <f t="shared" si="10"/>
      </c>
      <c r="AI21" s="70" t="str">
        <f>VLOOKUP(IF(OR(AH21=1,AH21=7),COUNTIF(AH$4:AH21,7)+10*COUNTIF(AH$4:AH21,1)+100*AH21,"-"),bons_jours,2,0)</f>
        <v>-</v>
      </c>
      <c r="AJ21" s="38">
        <f t="shared" si="23"/>
        <v>39800</v>
      </c>
      <c r="AK21" s="51">
        <f t="shared" si="11"/>
      </c>
      <c r="AL21" s="70" t="str">
        <f>VLOOKUP(IF(OR(AK21=1,AK21=7),COUNTIF(AK$4:AK21,7)+10*COUNTIF(AK$4:AK21,1)+100*AK21,"-"),bons_jours,2,0)</f>
        <v>-</v>
      </c>
    </row>
    <row r="22" spans="1:38" ht="33.75" customHeight="1">
      <c r="A22" s="1">
        <v>19</v>
      </c>
      <c r="B22" s="7"/>
      <c r="C22" s="38">
        <f t="shared" si="12"/>
        <v>39466</v>
      </c>
      <c r="D22" s="51">
        <f t="shared" si="0"/>
        <v>7</v>
      </c>
      <c r="E22" s="70" t="str">
        <f>VLOOKUP(IF(OR(D22=1,D22=7),COUNTIF(D$4:D22,7)+10*COUNTIF(D$4:D22,1)+100*D22,"-"),bons_jours,2,0)</f>
        <v>garde</v>
      </c>
      <c r="F22" s="38">
        <f t="shared" si="13"/>
        <v>39497</v>
      </c>
      <c r="G22" s="51">
        <f t="shared" si="1"/>
      </c>
      <c r="H22" s="70" t="str">
        <f>VLOOKUP(IF(OR(G22=1,G22=7),COUNTIF(G$4:G22,7)+10*COUNTIF(G$4:G22,1)+100*G22,"-"),bons_jours,2,0)</f>
        <v>-</v>
      </c>
      <c r="I22" s="38">
        <f t="shared" si="14"/>
        <v>39526</v>
      </c>
      <c r="J22" s="51">
        <f t="shared" si="2"/>
      </c>
      <c r="K22" s="70" t="str">
        <f>VLOOKUP(IF(OR(J22=1,J22=7),COUNTIF(J$4:J22,7)+10*COUNTIF(J$4:J22,1)+100*J22,"-"),bons_jours,2,0)</f>
        <v>-</v>
      </c>
      <c r="L22" s="38">
        <f t="shared" si="15"/>
        <v>39557</v>
      </c>
      <c r="M22" s="51">
        <f t="shared" si="3"/>
        <v>7</v>
      </c>
      <c r="N22" s="70" t="str">
        <f>VLOOKUP(IF(OR(M22=1,M22=7),COUNTIF(M$4:M22,7)+10*COUNTIF(M$4:M22,1)+100*M22,"-"),bons_jours,2,0)</f>
        <v>garde</v>
      </c>
      <c r="O22" s="38">
        <f t="shared" si="16"/>
        <v>39587</v>
      </c>
      <c r="P22" s="51">
        <f t="shared" si="4"/>
      </c>
      <c r="Q22" s="70" t="str">
        <f>VLOOKUP(IF(OR(P22=1,P22=7),COUNTIF(P$4:P22,7)+10*COUNTIF(P$4:P22,1)+100*P22,"-"),bons_jours,2,0)</f>
        <v>-</v>
      </c>
      <c r="R22" s="38">
        <f t="shared" si="17"/>
        <v>39618</v>
      </c>
      <c r="S22" s="51">
        <f t="shared" si="5"/>
      </c>
      <c r="T22" s="70" t="str">
        <f>VLOOKUP(IF(OR(S22=1,S22=7),COUNTIF(S$4:S22,7)+10*COUNTIF(S$4:S22,1)+100*S22,"-"),bons_jours,2,0)</f>
        <v>-</v>
      </c>
      <c r="U22" s="38">
        <f t="shared" si="18"/>
        <v>39648</v>
      </c>
      <c r="V22" s="51">
        <f t="shared" si="6"/>
        <v>7</v>
      </c>
      <c r="W22" s="70" t="str">
        <f>VLOOKUP(IF(OR(V22=1,V22=7),COUNTIF(V$4:V22,7)+10*COUNTIF(V$4:V22,1)+100*V22,"-"),bons_jours,2,0)</f>
        <v>garde</v>
      </c>
      <c r="X22" s="38">
        <f t="shared" si="19"/>
        <v>39679</v>
      </c>
      <c r="Y22" s="51">
        <f t="shared" si="7"/>
      </c>
      <c r="Z22" s="70" t="str">
        <f>VLOOKUP(IF(OR(Y22=1,Y22=7),COUNTIF(Y$4:Y22,7)+10*COUNTIF(Y$4:Y22,1)+100*Y22,"-"),bons_jours,2,0)</f>
        <v>-</v>
      </c>
      <c r="AA22" s="38">
        <f t="shared" si="20"/>
        <v>39710</v>
      </c>
      <c r="AB22" s="51">
        <f t="shared" si="8"/>
      </c>
      <c r="AC22" s="70" t="str">
        <f>VLOOKUP(IF(OR(AB22=1,AB22=7),COUNTIF(AB$4:AB22,7)+10*COUNTIF(AB$4:AB22,1)+100*AB22,"-"),bons_jours,2,0)</f>
        <v>-</v>
      </c>
      <c r="AD22" s="38">
        <f t="shared" si="21"/>
        <v>39740</v>
      </c>
      <c r="AE22" s="51">
        <f t="shared" si="9"/>
        <v>1</v>
      </c>
      <c r="AF22" s="70" t="str">
        <f>VLOOKUP(IF(OR(AE22=1,AE22=7),COUNTIF(AE$4:AE22,7)+10*COUNTIF(AE$4:AE22,1)+100*AE22,"-"),bons_jours,2,0)</f>
        <v>garde</v>
      </c>
      <c r="AG22" s="38">
        <f t="shared" si="22"/>
        <v>39771</v>
      </c>
      <c r="AH22" s="51">
        <f t="shared" si="10"/>
      </c>
      <c r="AI22" s="70" t="str">
        <f>VLOOKUP(IF(OR(AH22=1,AH22=7),COUNTIF(AH$4:AH22,7)+10*COUNTIF(AH$4:AH22,1)+100*AH22,"-"),bons_jours,2,0)</f>
        <v>-</v>
      </c>
      <c r="AJ22" s="38">
        <f t="shared" si="23"/>
        <v>39801</v>
      </c>
      <c r="AK22" s="51">
        <f t="shared" si="11"/>
      </c>
      <c r="AL22" s="70" t="str">
        <f>VLOOKUP(IF(OR(AK22=1,AK22=7),COUNTIF(AK$4:AK22,7)+10*COUNTIF(AK$4:AK22,1)+100*AK22,"-"),bons_jours,2,0)</f>
        <v>-</v>
      </c>
    </row>
    <row r="23" spans="1:38" ht="33.75" customHeight="1">
      <c r="A23" s="1">
        <v>20</v>
      </c>
      <c r="B23" s="7"/>
      <c r="C23" s="38">
        <f t="shared" si="12"/>
        <v>39467</v>
      </c>
      <c r="D23" s="51">
        <f t="shared" si="0"/>
        <v>1</v>
      </c>
      <c r="E23" s="70" t="str">
        <f>VLOOKUP(IF(OR(D23=1,D23=7),COUNTIF(D$4:D23,7)+10*COUNTIF(D$4:D23,1)+100*D23,"-"),bons_jours,2,0)</f>
        <v>garde</v>
      </c>
      <c r="F23" s="38">
        <f t="shared" si="13"/>
        <v>39498</v>
      </c>
      <c r="G23" s="51">
        <f t="shared" si="1"/>
      </c>
      <c r="H23" s="70" t="str">
        <f>VLOOKUP(IF(OR(G23=1,G23=7),COUNTIF(G$4:G23,7)+10*COUNTIF(G$4:G23,1)+100*G23,"-"),bons_jours,2,0)</f>
        <v>-</v>
      </c>
      <c r="I23" s="38">
        <f t="shared" si="14"/>
        <v>39527</v>
      </c>
      <c r="J23" s="51">
        <f t="shared" si="2"/>
      </c>
      <c r="K23" s="70" t="str">
        <f>VLOOKUP(IF(OR(J23=1,J23=7),COUNTIF(J$4:J23,7)+10*COUNTIF(J$4:J23,1)+100*J23,"-"),bons_jours,2,0)</f>
        <v>-</v>
      </c>
      <c r="L23" s="38">
        <f t="shared" si="15"/>
        <v>39558</v>
      </c>
      <c r="M23" s="51">
        <f t="shared" si="3"/>
        <v>1</v>
      </c>
      <c r="N23" s="70" t="str">
        <f>VLOOKUP(IF(OR(M23=1,M23=7),COUNTIF(M$4:M23,7)+10*COUNTIF(M$4:M23,1)+100*M23,"-"),bons_jours,2,0)</f>
        <v>garde</v>
      </c>
      <c r="O23" s="38">
        <f t="shared" si="16"/>
        <v>39588</v>
      </c>
      <c r="P23" s="51">
        <f t="shared" si="4"/>
      </c>
      <c r="Q23" s="70" t="str">
        <f>VLOOKUP(IF(OR(P23=1,P23=7),COUNTIF(P$4:P23,7)+10*COUNTIF(P$4:P23,1)+100*P23,"-"),bons_jours,2,0)</f>
        <v>-</v>
      </c>
      <c r="R23" s="38">
        <f t="shared" si="17"/>
        <v>39619</v>
      </c>
      <c r="S23" s="51">
        <f t="shared" si="5"/>
      </c>
      <c r="T23" s="70" t="str">
        <f>VLOOKUP(IF(OR(S23=1,S23=7),COUNTIF(S$4:S23,7)+10*COUNTIF(S$4:S23,1)+100*S23,"-"),bons_jours,2,0)</f>
        <v>-</v>
      </c>
      <c r="U23" s="38">
        <f t="shared" si="18"/>
        <v>39649</v>
      </c>
      <c r="V23" s="51">
        <f t="shared" si="6"/>
        <v>1</v>
      </c>
      <c r="W23" s="70" t="str">
        <f>VLOOKUP(IF(OR(V23=1,V23=7),COUNTIF(V$4:V23,7)+10*COUNTIF(V$4:V23,1)+100*V23,"-"),bons_jours,2,0)</f>
        <v>garde</v>
      </c>
      <c r="X23" s="38">
        <f t="shared" si="19"/>
        <v>39680</v>
      </c>
      <c r="Y23" s="51">
        <f t="shared" si="7"/>
      </c>
      <c r="Z23" s="70" t="str">
        <f>VLOOKUP(IF(OR(Y23=1,Y23=7),COUNTIF(Y$4:Y23,7)+10*COUNTIF(Y$4:Y23,1)+100*Y23,"-"),bons_jours,2,0)</f>
        <v>-</v>
      </c>
      <c r="AA23" s="38">
        <f t="shared" si="20"/>
        <v>39711</v>
      </c>
      <c r="AB23" s="51">
        <f t="shared" si="8"/>
        <v>7</v>
      </c>
      <c r="AC23" s="70" t="str">
        <f>VLOOKUP(IF(OR(AB23=1,AB23=7),COUNTIF(AB$4:AB23,7)+10*COUNTIF(AB$4:AB23,1)+100*AB23,"-"),bons_jours,2,0)</f>
        <v>garde</v>
      </c>
      <c r="AD23" s="38">
        <f t="shared" si="21"/>
        <v>39741</v>
      </c>
      <c r="AE23" s="51">
        <f t="shared" si="9"/>
      </c>
      <c r="AF23" s="70" t="str">
        <f>VLOOKUP(IF(OR(AE23=1,AE23=7),COUNTIF(AE$4:AE23,7)+10*COUNTIF(AE$4:AE23,1)+100*AE23,"-"),bons_jours,2,0)</f>
        <v>-</v>
      </c>
      <c r="AG23" s="38">
        <f t="shared" si="22"/>
        <v>39772</v>
      </c>
      <c r="AH23" s="51">
        <f t="shared" si="10"/>
      </c>
      <c r="AI23" s="70" t="str">
        <f>VLOOKUP(IF(OR(AH23=1,AH23=7),COUNTIF(AH$4:AH23,7)+10*COUNTIF(AH$4:AH23,1)+100*AH23,"-"),bons_jours,2,0)</f>
        <v>-</v>
      </c>
      <c r="AJ23" s="38">
        <f t="shared" si="23"/>
        <v>39802</v>
      </c>
      <c r="AK23" s="51">
        <f t="shared" si="11"/>
        <v>7</v>
      </c>
      <c r="AL23" s="70" t="str">
        <f>VLOOKUP(IF(OR(AK23=1,AK23=7),COUNTIF(AK$4:AK23,7)+10*COUNTIF(AK$4:AK23,1)+100*AK23,"-"),bons_jours,2,0)</f>
        <v>garde</v>
      </c>
    </row>
    <row r="24" spans="1:38" ht="33.75" customHeight="1">
      <c r="A24" s="1">
        <v>21</v>
      </c>
      <c r="B24" s="7"/>
      <c r="C24" s="38">
        <f t="shared" si="12"/>
        <v>39468</v>
      </c>
      <c r="D24" s="51">
        <f t="shared" si="0"/>
      </c>
      <c r="E24" s="70" t="str">
        <f>VLOOKUP(IF(OR(D24=1,D24=7),COUNTIF(D$4:D24,7)+10*COUNTIF(D$4:D24,1)+100*D24,"-"),bons_jours,2,0)</f>
        <v>-</v>
      </c>
      <c r="F24" s="38">
        <f t="shared" si="13"/>
        <v>39499</v>
      </c>
      <c r="G24" s="51">
        <f t="shared" si="1"/>
      </c>
      <c r="H24" s="70" t="str">
        <f>VLOOKUP(IF(OR(G24=1,G24=7),COUNTIF(G$4:G24,7)+10*COUNTIF(G$4:G24,1)+100*G24,"-"),bons_jours,2,0)</f>
        <v>-</v>
      </c>
      <c r="I24" s="38">
        <f t="shared" si="14"/>
        <v>39528</v>
      </c>
      <c r="J24" s="51">
        <f t="shared" si="2"/>
      </c>
      <c r="K24" s="70" t="str">
        <f>VLOOKUP(IF(OR(J24=1,J24=7),COUNTIF(J$4:J24,7)+10*COUNTIF(J$4:J24,1)+100*J24,"-"),bons_jours,2,0)</f>
        <v>-</v>
      </c>
      <c r="L24" s="38">
        <f t="shared" si="15"/>
        <v>39559</v>
      </c>
      <c r="M24" s="51">
        <f t="shared" si="3"/>
      </c>
      <c r="N24" s="70" t="str">
        <f>VLOOKUP(IF(OR(M24=1,M24=7),COUNTIF(M$4:M24,7)+10*COUNTIF(M$4:M24,1)+100*M24,"-"),bons_jours,2,0)</f>
        <v>-</v>
      </c>
      <c r="O24" s="38">
        <f t="shared" si="16"/>
        <v>39589</v>
      </c>
      <c r="P24" s="51">
        <f t="shared" si="4"/>
      </c>
      <c r="Q24" s="70" t="str">
        <f>VLOOKUP(IF(OR(P24=1,P24=7),COUNTIF(P$4:P24,7)+10*COUNTIF(P$4:P24,1)+100*P24,"-"),bons_jours,2,0)</f>
        <v>-</v>
      </c>
      <c r="R24" s="38">
        <f t="shared" si="17"/>
        <v>39620</v>
      </c>
      <c r="S24" s="51">
        <f t="shared" si="5"/>
        <v>7</v>
      </c>
      <c r="T24" s="70" t="str">
        <f>VLOOKUP(IF(OR(S24=1,S24=7),COUNTIF(S$4:S24,7)+10*COUNTIF(S$4:S24,1)+100*S24,"-"),bons_jours,2,0)</f>
        <v>-----------------</v>
      </c>
      <c r="U24" s="38">
        <f t="shared" si="18"/>
        <v>39650</v>
      </c>
      <c r="V24" s="51">
        <f t="shared" si="6"/>
      </c>
      <c r="W24" s="70" t="str">
        <f>VLOOKUP(IF(OR(V24=1,V24=7),COUNTIF(V$4:V24,7)+10*COUNTIF(V$4:V24,1)+100*V24,"-"),bons_jours,2,0)</f>
        <v>-</v>
      </c>
      <c r="X24" s="38">
        <f t="shared" si="19"/>
        <v>39681</v>
      </c>
      <c r="Y24" s="51">
        <f t="shared" si="7"/>
      </c>
      <c r="Z24" s="70" t="str">
        <f>VLOOKUP(IF(OR(Y24=1,Y24=7),COUNTIF(Y$4:Y24,7)+10*COUNTIF(Y$4:Y24,1)+100*Y24,"-"),bons_jours,2,0)</f>
        <v>-</v>
      </c>
      <c r="AA24" s="38">
        <f t="shared" si="20"/>
        <v>39712</v>
      </c>
      <c r="AB24" s="51">
        <f t="shared" si="8"/>
        <v>1</v>
      </c>
      <c r="AC24" s="70" t="str">
        <f>VLOOKUP(IF(OR(AB24=1,AB24=7),COUNTIF(AB$4:AB24,7)+10*COUNTIF(AB$4:AB24,1)+100*AB24,"-"),bons_jours,2,0)</f>
        <v>garde</v>
      </c>
      <c r="AD24" s="38">
        <f t="shared" si="21"/>
        <v>39742</v>
      </c>
      <c r="AE24" s="51">
        <f t="shared" si="9"/>
      </c>
      <c r="AF24" s="70" t="str">
        <f>VLOOKUP(IF(OR(AE24=1,AE24=7),COUNTIF(AE$4:AE24,7)+10*COUNTIF(AE$4:AE24,1)+100*AE24,"-"),bons_jours,2,0)</f>
        <v>-</v>
      </c>
      <c r="AG24" s="38">
        <f t="shared" si="22"/>
        <v>39773</v>
      </c>
      <c r="AH24" s="51">
        <f t="shared" si="10"/>
      </c>
      <c r="AI24" s="70" t="str">
        <f>VLOOKUP(IF(OR(AH24=1,AH24=7),COUNTIF(AH$4:AH24,7)+10*COUNTIF(AH$4:AH24,1)+100*AH24,"-"),bons_jours,2,0)</f>
        <v>-</v>
      </c>
      <c r="AJ24" s="38">
        <f t="shared" si="23"/>
        <v>39803</v>
      </c>
      <c r="AK24" s="51">
        <f t="shared" si="11"/>
        <v>1</v>
      </c>
      <c r="AL24" s="70" t="str">
        <f>VLOOKUP(IF(OR(AK24=1,AK24=7),COUNTIF(AK$4:AK24,7)+10*COUNTIF(AK$4:AK24,1)+100*AK24,"-"),bons_jours,2,0)</f>
        <v>garde</v>
      </c>
    </row>
    <row r="25" spans="1:38" ht="33.75" customHeight="1">
      <c r="A25" s="1">
        <v>22</v>
      </c>
      <c r="B25" s="7"/>
      <c r="C25" s="38">
        <f t="shared" si="12"/>
        <v>39469</v>
      </c>
      <c r="D25" s="51">
        <f t="shared" si="0"/>
      </c>
      <c r="E25" s="70" t="str">
        <f>VLOOKUP(IF(OR(D25=1,D25=7),COUNTIF(D$4:D25,7)+10*COUNTIF(D$4:D25,1)+100*D25,"-"),bons_jours,2,0)</f>
        <v>-</v>
      </c>
      <c r="F25" s="38">
        <f t="shared" si="13"/>
        <v>39500</v>
      </c>
      <c r="G25" s="51">
        <f t="shared" si="1"/>
      </c>
      <c r="H25" s="70" t="str">
        <f>VLOOKUP(IF(OR(G25=1,G25=7),COUNTIF(G$4:G25,7)+10*COUNTIF(G$4:G25,1)+100*G25,"-"),bons_jours,2,0)</f>
        <v>-</v>
      </c>
      <c r="I25" s="38">
        <f t="shared" si="14"/>
        <v>39529</v>
      </c>
      <c r="J25" s="51">
        <f t="shared" si="2"/>
        <v>7</v>
      </c>
      <c r="K25" s="70" t="str">
        <f>VLOOKUP(IF(OR(J25=1,J25=7),COUNTIF(J$4:J25,7)+10*COUNTIF(J$4:J25,1)+100*J25,"-"),bons_jours,2,0)</f>
        <v>-----------------</v>
      </c>
      <c r="L25" s="38">
        <f t="shared" si="15"/>
        <v>39560</v>
      </c>
      <c r="M25" s="51">
        <f t="shared" si="3"/>
      </c>
      <c r="N25" s="70" t="str">
        <f>VLOOKUP(IF(OR(M25=1,M25=7),COUNTIF(M$4:M25,7)+10*COUNTIF(M$4:M25,1)+100*M25,"-"),bons_jours,2,0)</f>
        <v>-</v>
      </c>
      <c r="O25" s="38">
        <f t="shared" si="16"/>
        <v>39590</v>
      </c>
      <c r="P25" s="51">
        <f t="shared" si="4"/>
      </c>
      <c r="Q25" s="70" t="str">
        <f>VLOOKUP(IF(OR(P25=1,P25=7),COUNTIF(P$4:P25,7)+10*COUNTIF(P$4:P25,1)+100*P25,"-"),bons_jours,2,0)</f>
        <v>-</v>
      </c>
      <c r="R25" s="38">
        <f t="shared" si="17"/>
        <v>39621</v>
      </c>
      <c r="S25" s="51">
        <f t="shared" si="5"/>
        <v>1</v>
      </c>
      <c r="T25" s="70" t="str">
        <f>VLOOKUP(IF(OR(S25=1,S25=7),COUNTIF(S$4:S25,7)+10*COUNTIF(S$4:S25,1)+100*S25,"-"),bons_jours,2,0)</f>
        <v>-----------------</v>
      </c>
      <c r="U25" s="38">
        <f t="shared" si="18"/>
        <v>39651</v>
      </c>
      <c r="V25" s="51">
        <f t="shared" si="6"/>
      </c>
      <c r="W25" s="70" t="str">
        <f>VLOOKUP(IF(OR(V25=1,V25=7),COUNTIF(V$4:V25,7)+10*COUNTIF(V$4:V25,1)+100*V25,"-"),bons_jours,2,0)</f>
        <v>-</v>
      </c>
      <c r="X25" s="38">
        <f t="shared" si="19"/>
        <v>39682</v>
      </c>
      <c r="Y25" s="51">
        <f t="shared" si="7"/>
      </c>
      <c r="Z25" s="70" t="str">
        <f>VLOOKUP(IF(OR(Y25=1,Y25=7),COUNTIF(Y$4:Y25,7)+10*COUNTIF(Y$4:Y25,1)+100*Y25,"-"),bons_jours,2,0)</f>
        <v>-</v>
      </c>
      <c r="AA25" s="38">
        <f t="shared" si="20"/>
        <v>39713</v>
      </c>
      <c r="AB25" s="51">
        <f t="shared" si="8"/>
      </c>
      <c r="AC25" s="70" t="str">
        <f>VLOOKUP(IF(OR(AB25=1,AB25=7),COUNTIF(AB$4:AB25,7)+10*COUNTIF(AB$4:AB25,1)+100*AB25,"-"),bons_jours,2,0)</f>
        <v>-</v>
      </c>
      <c r="AD25" s="38">
        <f t="shared" si="21"/>
        <v>39743</v>
      </c>
      <c r="AE25" s="51">
        <f t="shared" si="9"/>
      </c>
      <c r="AF25" s="70" t="str">
        <f>VLOOKUP(IF(OR(AE25=1,AE25=7),COUNTIF(AE$4:AE25,7)+10*COUNTIF(AE$4:AE25,1)+100*AE25,"-"),bons_jours,2,0)</f>
        <v>-</v>
      </c>
      <c r="AG25" s="38">
        <f t="shared" si="22"/>
        <v>39774</v>
      </c>
      <c r="AH25" s="51">
        <f t="shared" si="10"/>
        <v>7</v>
      </c>
      <c r="AI25" s="70" t="str">
        <f>VLOOKUP(IF(OR(AH25=1,AH25=7),COUNTIF(AH$4:AH25,7)+10*COUNTIF(AH$4:AH25,1)+100*AH25,"-"),bons_jours,2,0)</f>
        <v>-----------------</v>
      </c>
      <c r="AJ25" s="38">
        <f t="shared" si="23"/>
        <v>39804</v>
      </c>
      <c r="AK25" s="51">
        <f t="shared" si="11"/>
      </c>
      <c r="AL25" s="70" t="str">
        <f>VLOOKUP(IF(OR(AK25=1,AK25=7),COUNTIF(AK$4:AK25,7)+10*COUNTIF(AK$4:AK25,1)+100*AK25,"-"),bons_jours,2,0)</f>
        <v>-</v>
      </c>
    </row>
    <row r="26" spans="1:38" ht="33.75" customHeight="1">
      <c r="A26" s="1">
        <v>23</v>
      </c>
      <c r="B26" s="7"/>
      <c r="C26" s="38">
        <f t="shared" si="12"/>
        <v>39470</v>
      </c>
      <c r="D26" s="51">
        <f t="shared" si="0"/>
      </c>
      <c r="E26" s="70" t="str">
        <f>VLOOKUP(IF(OR(D26=1,D26=7),COUNTIF(D$4:D26,7)+10*COUNTIF(D$4:D26,1)+100*D26,"-"),bons_jours,2,0)</f>
        <v>-</v>
      </c>
      <c r="F26" s="38">
        <f t="shared" si="13"/>
        <v>39501</v>
      </c>
      <c r="G26" s="51">
        <f t="shared" si="1"/>
        <v>7</v>
      </c>
      <c r="H26" s="70" t="str">
        <f>VLOOKUP(IF(OR(G26=1,G26=7),COUNTIF(G$4:G26,7)+10*COUNTIF(G$4:G26,1)+100*G26,"-"),bons_jours,2,0)</f>
        <v>-----------------</v>
      </c>
      <c r="I26" s="38">
        <f t="shared" si="14"/>
        <v>39530</v>
      </c>
      <c r="J26" s="51">
        <f t="shared" si="2"/>
        <v>1</v>
      </c>
      <c r="K26" s="70" t="str">
        <f>VLOOKUP(IF(OR(J26=1,J26=7),COUNTIF(J$4:J26,7)+10*COUNTIF(J$4:J26,1)+100*J26,"-"),bons_jours,2,0)</f>
        <v>-----------------</v>
      </c>
      <c r="L26" s="38">
        <f t="shared" si="15"/>
        <v>39561</v>
      </c>
      <c r="M26" s="51">
        <f t="shared" si="3"/>
      </c>
      <c r="N26" s="70" t="str">
        <f>VLOOKUP(IF(OR(M26=1,M26=7),COUNTIF(M$4:M26,7)+10*COUNTIF(M$4:M26,1)+100*M26,"-"),bons_jours,2,0)</f>
        <v>-</v>
      </c>
      <c r="O26" s="38">
        <f t="shared" si="16"/>
        <v>39591</v>
      </c>
      <c r="P26" s="51">
        <f t="shared" si="4"/>
      </c>
      <c r="Q26" s="70" t="str">
        <f>VLOOKUP(IF(OR(P26=1,P26=7),COUNTIF(P$4:P26,7)+10*COUNTIF(P$4:P26,1)+100*P26,"-"),bons_jours,2,0)</f>
        <v>-</v>
      </c>
      <c r="R26" s="38">
        <f t="shared" si="17"/>
        <v>39622</v>
      </c>
      <c r="S26" s="51">
        <f t="shared" si="5"/>
      </c>
      <c r="T26" s="70" t="str">
        <f>VLOOKUP(IF(OR(S26=1,S26=7),COUNTIF(S$4:S26,7)+10*COUNTIF(S$4:S26,1)+100*S26,"-"),bons_jours,2,0)</f>
        <v>-</v>
      </c>
      <c r="U26" s="38">
        <f t="shared" si="18"/>
        <v>39652</v>
      </c>
      <c r="V26" s="51">
        <f t="shared" si="6"/>
      </c>
      <c r="W26" s="70" t="str">
        <f>VLOOKUP(IF(OR(V26=1,V26=7),COUNTIF(V$4:V26,7)+10*COUNTIF(V$4:V26,1)+100*V26,"-"),bons_jours,2,0)</f>
        <v>-</v>
      </c>
      <c r="X26" s="38">
        <f t="shared" si="19"/>
        <v>39683</v>
      </c>
      <c r="Y26" s="51">
        <f t="shared" si="7"/>
        <v>7</v>
      </c>
      <c r="Z26" s="70" t="str">
        <f>VLOOKUP(IF(OR(Y26=1,Y26=7),COUNTIF(Y$4:Y26,7)+10*COUNTIF(Y$4:Y26,1)+100*Y26,"-"),bons_jours,2,0)</f>
        <v>-----------------</v>
      </c>
      <c r="AA26" s="38">
        <f t="shared" si="20"/>
        <v>39714</v>
      </c>
      <c r="AB26" s="51">
        <f t="shared" si="8"/>
      </c>
      <c r="AC26" s="70" t="str">
        <f>VLOOKUP(IF(OR(AB26=1,AB26=7),COUNTIF(AB$4:AB26,7)+10*COUNTIF(AB$4:AB26,1)+100*AB26,"-"),bons_jours,2,0)</f>
        <v>-</v>
      </c>
      <c r="AD26" s="38">
        <f t="shared" si="21"/>
        <v>39744</v>
      </c>
      <c r="AE26" s="51">
        <f t="shared" si="9"/>
      </c>
      <c r="AF26" s="70" t="str">
        <f>VLOOKUP(IF(OR(AE26=1,AE26=7),COUNTIF(AE$4:AE26,7)+10*COUNTIF(AE$4:AE26,1)+100*AE26,"-"),bons_jours,2,0)</f>
        <v>-</v>
      </c>
      <c r="AG26" s="38">
        <f t="shared" si="22"/>
        <v>39775</v>
      </c>
      <c r="AH26" s="51">
        <f t="shared" si="10"/>
        <v>1</v>
      </c>
      <c r="AI26" s="70" t="str">
        <f>VLOOKUP(IF(OR(AH26=1,AH26=7),COUNTIF(AH$4:AH26,7)+10*COUNTIF(AH$4:AH26,1)+100*AH26,"-"),bons_jours,2,0)</f>
        <v>-----------------</v>
      </c>
      <c r="AJ26" s="38">
        <f t="shared" si="23"/>
        <v>39805</v>
      </c>
      <c r="AK26" s="51">
        <f t="shared" si="11"/>
      </c>
      <c r="AL26" s="70" t="str">
        <f>VLOOKUP(IF(OR(AK26=1,AK26=7),COUNTIF(AK$4:AK26,7)+10*COUNTIF(AK$4:AK26,1)+100*AK26,"-"),bons_jours,2,0)</f>
        <v>-</v>
      </c>
    </row>
    <row r="27" spans="1:38" ht="33.75" customHeight="1">
      <c r="A27" s="1">
        <v>24</v>
      </c>
      <c r="B27" s="7"/>
      <c r="C27" s="38">
        <f t="shared" si="12"/>
        <v>39471</v>
      </c>
      <c r="D27" s="51">
        <f t="shared" si="0"/>
      </c>
      <c r="E27" s="70" t="str">
        <f>VLOOKUP(IF(OR(D27=1,D27=7),COUNTIF(D$4:D27,7)+10*COUNTIF(D$4:D27,1)+100*D27,"-"),bons_jours,2,0)</f>
        <v>-</v>
      </c>
      <c r="F27" s="38">
        <f t="shared" si="13"/>
        <v>39502</v>
      </c>
      <c r="G27" s="51">
        <f t="shared" si="1"/>
        <v>1</v>
      </c>
      <c r="H27" s="70" t="str">
        <f>VLOOKUP(IF(OR(G27=1,G27=7),COUNTIF(G$4:G27,7)+10*COUNTIF(G$4:G27,1)+100*G27,"-"),bons_jours,2,0)</f>
        <v>-----------------</v>
      </c>
      <c r="I27" s="38">
        <f t="shared" si="14"/>
        <v>39531</v>
      </c>
      <c r="J27" s="51">
        <f t="shared" si="2"/>
      </c>
      <c r="K27" s="70" t="str">
        <f>VLOOKUP(IF(OR(J27=1,J27=7),COUNTIF(J$4:J27,7)+10*COUNTIF(J$4:J27,1)+100*J27,"-"),bons_jours,2,0)</f>
        <v>-</v>
      </c>
      <c r="L27" s="38">
        <f t="shared" si="15"/>
        <v>39562</v>
      </c>
      <c r="M27" s="51">
        <f t="shared" si="3"/>
      </c>
      <c r="N27" s="70" t="str">
        <f>VLOOKUP(IF(OR(M27=1,M27=7),COUNTIF(M$4:M27,7)+10*COUNTIF(M$4:M27,1)+100*M27,"-"),bons_jours,2,0)</f>
        <v>-</v>
      </c>
      <c r="O27" s="38">
        <f t="shared" si="16"/>
        <v>39592</v>
      </c>
      <c r="P27" s="51">
        <f t="shared" si="4"/>
        <v>7</v>
      </c>
      <c r="Q27" s="70" t="str">
        <f>VLOOKUP(IF(OR(P27=1,P27=7),COUNTIF(P$4:P27,7)+10*COUNTIF(P$4:P27,1)+100*P27,"-"),bons_jours,2,0)</f>
        <v>-----------------</v>
      </c>
      <c r="R27" s="38">
        <f t="shared" si="17"/>
        <v>39623</v>
      </c>
      <c r="S27" s="51">
        <f t="shared" si="5"/>
      </c>
      <c r="T27" s="70" t="str">
        <f>VLOOKUP(IF(OR(S27=1,S27=7),COUNTIF(S$4:S27,7)+10*COUNTIF(S$4:S27,1)+100*S27,"-"),bons_jours,2,0)</f>
        <v>-</v>
      </c>
      <c r="U27" s="38">
        <f t="shared" si="18"/>
        <v>39653</v>
      </c>
      <c r="V27" s="51">
        <f t="shared" si="6"/>
      </c>
      <c r="W27" s="70" t="str">
        <f>VLOOKUP(IF(OR(V27=1,V27=7),COUNTIF(V$4:V27,7)+10*COUNTIF(V$4:V27,1)+100*V27,"-"),bons_jours,2,0)</f>
        <v>-</v>
      </c>
      <c r="X27" s="38">
        <f t="shared" si="19"/>
        <v>39684</v>
      </c>
      <c r="Y27" s="51">
        <f t="shared" si="7"/>
        <v>1</v>
      </c>
      <c r="Z27" s="70" t="str">
        <f>VLOOKUP(IF(OR(Y27=1,Y27=7),COUNTIF(Y$4:Y27,7)+10*COUNTIF(Y$4:Y27,1)+100*Y27,"-"),bons_jours,2,0)</f>
        <v>-----------------</v>
      </c>
      <c r="AA27" s="38">
        <f t="shared" si="20"/>
        <v>39715</v>
      </c>
      <c r="AB27" s="51">
        <f t="shared" si="8"/>
      </c>
      <c r="AC27" s="70" t="str">
        <f>VLOOKUP(IF(OR(AB27=1,AB27=7),COUNTIF(AB$4:AB27,7)+10*COUNTIF(AB$4:AB27,1)+100*AB27,"-"),bons_jours,2,0)</f>
        <v>-</v>
      </c>
      <c r="AD27" s="38">
        <f t="shared" si="21"/>
        <v>39745</v>
      </c>
      <c r="AE27" s="51">
        <f t="shared" si="9"/>
      </c>
      <c r="AF27" s="70" t="str">
        <f>VLOOKUP(IF(OR(AE27=1,AE27=7),COUNTIF(AE$4:AE27,7)+10*COUNTIF(AE$4:AE27,1)+100*AE27,"-"),bons_jours,2,0)</f>
        <v>-</v>
      </c>
      <c r="AG27" s="38">
        <f t="shared" si="22"/>
        <v>39776</v>
      </c>
      <c r="AH27" s="51">
        <f t="shared" si="10"/>
      </c>
      <c r="AI27" s="70" t="str">
        <f>VLOOKUP(IF(OR(AH27=1,AH27=7),COUNTIF(AH$4:AH27,7)+10*COUNTIF(AH$4:AH27,1)+100*AH27,"-"),bons_jours,2,0)</f>
        <v>-</v>
      </c>
      <c r="AJ27" s="38">
        <f t="shared" si="23"/>
        <v>39806</v>
      </c>
      <c r="AK27" s="51">
        <f t="shared" si="11"/>
      </c>
      <c r="AL27" s="70" t="str">
        <f>VLOOKUP(IF(OR(AK27=1,AK27=7),COUNTIF(AK$4:AK27,7)+10*COUNTIF(AK$4:AK27,1)+100*AK27,"-"),bons_jours,2,0)</f>
        <v>-</v>
      </c>
    </row>
    <row r="28" spans="1:38" ht="33.75" customHeight="1">
      <c r="A28" s="1">
        <v>25</v>
      </c>
      <c r="B28" s="7"/>
      <c r="C28" s="38">
        <f t="shared" si="12"/>
        <v>39472</v>
      </c>
      <c r="D28" s="51">
        <f t="shared" si="0"/>
      </c>
      <c r="E28" s="70" t="str">
        <f>VLOOKUP(IF(OR(D28=1,D28=7),COUNTIF(D$4:D28,7)+10*COUNTIF(D$4:D28,1)+100*D28,"-"),bons_jours,2,0)</f>
        <v>-</v>
      </c>
      <c r="F28" s="38">
        <f t="shared" si="13"/>
        <v>39503</v>
      </c>
      <c r="G28" s="51">
        <f t="shared" si="1"/>
      </c>
      <c r="H28" s="70" t="str">
        <f>VLOOKUP(IF(OR(G28=1,G28=7),COUNTIF(G$4:G28,7)+10*COUNTIF(G$4:G28,1)+100*G28,"-"),bons_jours,2,0)</f>
        <v>-</v>
      </c>
      <c r="I28" s="38">
        <f t="shared" si="14"/>
        <v>39532</v>
      </c>
      <c r="J28" s="51">
        <f t="shared" si="2"/>
      </c>
      <c r="K28" s="70" t="str">
        <f>VLOOKUP(IF(OR(J28=1,J28=7),COUNTIF(J$4:J28,7)+10*COUNTIF(J$4:J28,1)+100*J28,"-"),bons_jours,2,0)</f>
        <v>-</v>
      </c>
      <c r="L28" s="38">
        <f t="shared" si="15"/>
        <v>39563</v>
      </c>
      <c r="M28" s="51">
        <f t="shared" si="3"/>
      </c>
      <c r="N28" s="70" t="str">
        <f>VLOOKUP(IF(OR(M28=1,M28=7),COUNTIF(M$4:M28,7)+10*COUNTIF(M$4:M28,1)+100*M28,"-"),bons_jours,2,0)</f>
        <v>-</v>
      </c>
      <c r="O28" s="38">
        <f t="shared" si="16"/>
        <v>39593</v>
      </c>
      <c r="P28" s="51">
        <f t="shared" si="4"/>
        <v>1</v>
      </c>
      <c r="Q28" s="70" t="str">
        <f>VLOOKUP(IF(OR(P28=1,P28=7),COUNTIF(P$4:P28,7)+10*COUNTIF(P$4:P28,1)+100*P28,"-"),bons_jours,2,0)</f>
        <v>-----------------</v>
      </c>
      <c r="R28" s="38">
        <f t="shared" si="17"/>
        <v>39624</v>
      </c>
      <c r="S28" s="51">
        <f t="shared" si="5"/>
      </c>
      <c r="T28" s="70" t="str">
        <f>VLOOKUP(IF(OR(S28=1,S28=7),COUNTIF(S$4:S28,7)+10*COUNTIF(S$4:S28,1)+100*S28,"-"),bons_jours,2,0)</f>
        <v>-</v>
      </c>
      <c r="U28" s="38">
        <f t="shared" si="18"/>
        <v>39654</v>
      </c>
      <c r="V28" s="51">
        <f t="shared" si="6"/>
      </c>
      <c r="W28" s="70" t="str">
        <f>VLOOKUP(IF(OR(V28=1,V28=7),COUNTIF(V$4:V28,7)+10*COUNTIF(V$4:V28,1)+100*V28,"-"),bons_jours,2,0)</f>
        <v>-</v>
      </c>
      <c r="X28" s="38">
        <f t="shared" si="19"/>
        <v>39685</v>
      </c>
      <c r="Y28" s="51">
        <f t="shared" si="7"/>
      </c>
      <c r="Z28" s="70" t="str">
        <f>VLOOKUP(IF(OR(Y28=1,Y28=7),COUNTIF(Y$4:Y28,7)+10*COUNTIF(Y$4:Y28,1)+100*Y28,"-"),bons_jours,2,0)</f>
        <v>-</v>
      </c>
      <c r="AA28" s="38">
        <f t="shared" si="20"/>
        <v>39716</v>
      </c>
      <c r="AB28" s="51">
        <f t="shared" si="8"/>
      </c>
      <c r="AC28" s="70" t="str">
        <f>VLOOKUP(IF(OR(AB28=1,AB28=7),COUNTIF(AB$4:AB28,7)+10*COUNTIF(AB$4:AB28,1)+100*AB28,"-"),bons_jours,2,0)</f>
        <v>-</v>
      </c>
      <c r="AD28" s="38">
        <f t="shared" si="21"/>
        <v>39746</v>
      </c>
      <c r="AE28" s="51">
        <f t="shared" si="9"/>
        <v>7</v>
      </c>
      <c r="AF28" s="70" t="str">
        <f>VLOOKUP(IF(OR(AE28=1,AE28=7),COUNTIF(AE$4:AE28,7)+10*COUNTIF(AE$4:AE28,1)+100*AE28,"-"),bons_jours,2,0)</f>
        <v>-----------------</v>
      </c>
      <c r="AG28" s="38">
        <f t="shared" si="22"/>
        <v>39777</v>
      </c>
      <c r="AH28" s="51">
        <f t="shared" si="10"/>
      </c>
      <c r="AI28" s="70" t="str">
        <f>VLOOKUP(IF(OR(AH28=1,AH28=7),COUNTIF(AH$4:AH28,7)+10*COUNTIF(AH$4:AH28,1)+100*AH28,"-"),bons_jours,2,0)</f>
        <v>-</v>
      </c>
      <c r="AJ28" s="38">
        <f t="shared" si="23"/>
        <v>39807</v>
      </c>
      <c r="AK28" s="51">
        <f t="shared" si="11"/>
      </c>
      <c r="AL28" s="70" t="str">
        <f>VLOOKUP(IF(OR(AK28=1,AK28=7),COUNTIF(AK$4:AK28,7)+10*COUNTIF(AK$4:AK28,1)+100*AK28,"-"),bons_jours,2,0)</f>
        <v>-</v>
      </c>
    </row>
    <row r="29" spans="1:38" ht="33.75" customHeight="1">
      <c r="A29" s="1">
        <v>26</v>
      </c>
      <c r="B29" s="7"/>
      <c r="C29" s="38">
        <f t="shared" si="12"/>
        <v>39473</v>
      </c>
      <c r="D29" s="51">
        <f t="shared" si="0"/>
        <v>7</v>
      </c>
      <c r="E29" s="70" t="str">
        <f>VLOOKUP(IF(OR(D29=1,D29=7),COUNTIF(D$4:D29,7)+10*COUNTIF(D$4:D29,1)+100*D29,"-"),bons_jours,2,0)</f>
        <v>-----------------</v>
      </c>
      <c r="F29" s="38">
        <f t="shared" si="13"/>
        <v>39504</v>
      </c>
      <c r="G29" s="51">
        <f t="shared" si="1"/>
      </c>
      <c r="H29" s="70" t="str">
        <f>VLOOKUP(IF(OR(G29=1,G29=7),COUNTIF(G$4:G29,7)+10*COUNTIF(G$4:G29,1)+100*G29,"-"),bons_jours,2,0)</f>
        <v>-</v>
      </c>
      <c r="I29" s="38">
        <f t="shared" si="14"/>
        <v>39533</v>
      </c>
      <c r="J29" s="51">
        <f t="shared" si="2"/>
      </c>
      <c r="K29" s="70" t="str">
        <f>VLOOKUP(IF(OR(J29=1,J29=7),COUNTIF(J$4:J29,7)+10*COUNTIF(J$4:J29,1)+100*J29,"-"),bons_jours,2,0)</f>
        <v>-</v>
      </c>
      <c r="L29" s="38">
        <f t="shared" si="15"/>
        <v>39564</v>
      </c>
      <c r="M29" s="51">
        <f t="shared" si="3"/>
        <v>7</v>
      </c>
      <c r="N29" s="70" t="str">
        <f>VLOOKUP(IF(OR(M29=1,M29=7),COUNTIF(M$4:M29,7)+10*COUNTIF(M$4:M29,1)+100*M29,"-"),bons_jours,2,0)</f>
        <v>-----------------</v>
      </c>
      <c r="O29" s="38">
        <f t="shared" si="16"/>
        <v>39594</v>
      </c>
      <c r="P29" s="51">
        <f t="shared" si="4"/>
      </c>
      <c r="Q29" s="70" t="str">
        <f>VLOOKUP(IF(OR(P29=1,P29=7),COUNTIF(P$4:P29,7)+10*COUNTIF(P$4:P29,1)+100*P29,"-"),bons_jours,2,0)</f>
        <v>-</v>
      </c>
      <c r="R29" s="38">
        <f t="shared" si="17"/>
        <v>39625</v>
      </c>
      <c r="S29" s="51">
        <f t="shared" si="5"/>
      </c>
      <c r="T29" s="70" t="str">
        <f>VLOOKUP(IF(OR(S29=1,S29=7),COUNTIF(S$4:S29,7)+10*COUNTIF(S$4:S29,1)+100*S29,"-"),bons_jours,2,0)</f>
        <v>-</v>
      </c>
      <c r="U29" s="38">
        <f t="shared" si="18"/>
        <v>39655</v>
      </c>
      <c r="V29" s="51">
        <f t="shared" si="6"/>
        <v>7</v>
      </c>
      <c r="W29" s="70" t="str">
        <f>VLOOKUP(IF(OR(V29=1,V29=7),COUNTIF(V$4:V29,7)+10*COUNTIF(V$4:V29,1)+100*V29,"-"),bons_jours,2,0)</f>
        <v>-----------------</v>
      </c>
      <c r="X29" s="38">
        <f t="shared" si="19"/>
        <v>39686</v>
      </c>
      <c r="Y29" s="51">
        <f t="shared" si="7"/>
      </c>
      <c r="Z29" s="70" t="str">
        <f>VLOOKUP(IF(OR(Y29=1,Y29=7),COUNTIF(Y$4:Y29,7)+10*COUNTIF(Y$4:Y29,1)+100*Y29,"-"),bons_jours,2,0)</f>
        <v>-</v>
      </c>
      <c r="AA29" s="38">
        <f t="shared" si="20"/>
        <v>39717</v>
      </c>
      <c r="AB29" s="51">
        <f t="shared" si="8"/>
      </c>
      <c r="AC29" s="70" t="str">
        <f>VLOOKUP(IF(OR(AB29=1,AB29=7),COUNTIF(AB$4:AB29,7)+10*COUNTIF(AB$4:AB29,1)+100*AB29,"-"),bons_jours,2,0)</f>
        <v>-</v>
      </c>
      <c r="AD29" s="38">
        <f t="shared" si="21"/>
        <v>39747</v>
      </c>
      <c r="AE29" s="51">
        <f t="shared" si="9"/>
        <v>1</v>
      </c>
      <c r="AF29" s="70" t="str">
        <f>VLOOKUP(IF(OR(AE29=1,AE29=7),COUNTIF(AE$4:AE29,7)+10*COUNTIF(AE$4:AE29,1)+100*AE29,"-"),bons_jours,2,0)</f>
        <v>-----------------</v>
      </c>
      <c r="AG29" s="38">
        <f t="shared" si="22"/>
        <v>39778</v>
      </c>
      <c r="AH29" s="51">
        <f t="shared" si="10"/>
      </c>
      <c r="AI29" s="70" t="str">
        <f>VLOOKUP(IF(OR(AH29=1,AH29=7),COUNTIF(AH$4:AH29,7)+10*COUNTIF(AH$4:AH29,1)+100*AH29,"-"),bons_jours,2,0)</f>
        <v>-</v>
      </c>
      <c r="AJ29" s="38">
        <f t="shared" si="23"/>
        <v>39808</v>
      </c>
      <c r="AK29" s="51">
        <f t="shared" si="11"/>
      </c>
      <c r="AL29" s="70" t="str">
        <f>VLOOKUP(IF(OR(AK29=1,AK29=7),COUNTIF(AK$4:AK29,7)+10*COUNTIF(AK$4:AK29,1)+100*AK29,"-"),bons_jours,2,0)</f>
        <v>-</v>
      </c>
    </row>
    <row r="30" spans="1:38" ht="33.75" customHeight="1">
      <c r="A30" s="1">
        <v>27</v>
      </c>
      <c r="B30" s="7"/>
      <c r="C30" s="38">
        <f t="shared" si="12"/>
        <v>39474</v>
      </c>
      <c r="D30" s="51">
        <f t="shared" si="0"/>
        <v>1</v>
      </c>
      <c r="E30" s="70" t="str">
        <f>VLOOKUP(IF(OR(D30=1,D30=7),COUNTIF(D$4:D30,7)+10*COUNTIF(D$4:D30,1)+100*D30,"-"),bons_jours,2,0)</f>
        <v>-----------------</v>
      </c>
      <c r="F30" s="38">
        <f t="shared" si="13"/>
        <v>39505</v>
      </c>
      <c r="G30" s="51">
        <f t="shared" si="1"/>
      </c>
      <c r="H30" s="70" t="str">
        <f>VLOOKUP(IF(OR(G30=1,G30=7),COUNTIF(G$4:G30,7)+10*COUNTIF(G$4:G30,1)+100*G30,"-"),bons_jours,2,0)</f>
        <v>-</v>
      </c>
      <c r="I30" s="38">
        <f t="shared" si="14"/>
        <v>39534</v>
      </c>
      <c r="J30" s="51">
        <f t="shared" si="2"/>
      </c>
      <c r="K30" s="70" t="str">
        <f>VLOOKUP(IF(OR(J30=1,J30=7),COUNTIF(J$4:J30,7)+10*COUNTIF(J$4:J30,1)+100*J30,"-"),bons_jours,2,0)</f>
        <v>-</v>
      </c>
      <c r="L30" s="38">
        <f t="shared" si="15"/>
        <v>39565</v>
      </c>
      <c r="M30" s="51">
        <f t="shared" si="3"/>
        <v>1</v>
      </c>
      <c r="N30" s="70" t="str">
        <f>VLOOKUP(IF(OR(M30=1,M30=7),COUNTIF(M$4:M30,7)+10*COUNTIF(M$4:M30,1)+100*M30,"-"),bons_jours,2,0)</f>
        <v>-----------------</v>
      </c>
      <c r="O30" s="38">
        <f t="shared" si="16"/>
        <v>39595</v>
      </c>
      <c r="P30" s="51">
        <f t="shared" si="4"/>
      </c>
      <c r="Q30" s="70" t="str">
        <f>VLOOKUP(IF(OR(P30=1,P30=7),COUNTIF(P$4:P30,7)+10*COUNTIF(P$4:P30,1)+100*P30,"-"),bons_jours,2,0)</f>
        <v>-</v>
      </c>
      <c r="R30" s="38">
        <f t="shared" si="17"/>
        <v>39626</v>
      </c>
      <c r="S30" s="51">
        <f t="shared" si="5"/>
      </c>
      <c r="T30" s="70" t="str">
        <f>VLOOKUP(IF(OR(S30=1,S30=7),COUNTIF(S$4:S30,7)+10*COUNTIF(S$4:S30,1)+100*S30,"-"),bons_jours,2,0)</f>
        <v>-</v>
      </c>
      <c r="U30" s="38">
        <f t="shared" si="18"/>
        <v>39656</v>
      </c>
      <c r="V30" s="51">
        <f t="shared" si="6"/>
        <v>1</v>
      </c>
      <c r="W30" s="70" t="str">
        <f>VLOOKUP(IF(OR(V30=1,V30=7),COUNTIF(V$4:V30,7)+10*COUNTIF(V$4:V30,1)+100*V30,"-"),bons_jours,2,0)</f>
        <v>-----------------</v>
      </c>
      <c r="X30" s="38">
        <f t="shared" si="19"/>
        <v>39687</v>
      </c>
      <c r="Y30" s="51">
        <f t="shared" si="7"/>
      </c>
      <c r="Z30" s="70" t="str">
        <f>VLOOKUP(IF(OR(Y30=1,Y30=7),COUNTIF(Y$4:Y30,7)+10*COUNTIF(Y$4:Y30,1)+100*Y30,"-"),bons_jours,2,0)</f>
        <v>-</v>
      </c>
      <c r="AA30" s="38">
        <f t="shared" si="20"/>
        <v>39718</v>
      </c>
      <c r="AB30" s="51">
        <f t="shared" si="8"/>
        <v>7</v>
      </c>
      <c r="AC30" s="70" t="str">
        <f>VLOOKUP(IF(OR(AB30=1,AB30=7),COUNTIF(AB$4:AB30,7)+10*COUNTIF(AB$4:AB30,1)+100*AB30,"-"),bons_jours,2,0)</f>
        <v>-----------------</v>
      </c>
      <c r="AD30" s="38">
        <f t="shared" si="21"/>
        <v>39748</v>
      </c>
      <c r="AE30" s="51">
        <f t="shared" si="9"/>
      </c>
      <c r="AF30" s="70" t="str">
        <f>VLOOKUP(IF(OR(AE30=1,AE30=7),COUNTIF(AE$4:AE30,7)+10*COUNTIF(AE$4:AE30,1)+100*AE30,"-"),bons_jours,2,0)</f>
        <v>-</v>
      </c>
      <c r="AG30" s="38">
        <f t="shared" si="22"/>
        <v>39779</v>
      </c>
      <c r="AH30" s="51">
        <f t="shared" si="10"/>
      </c>
      <c r="AI30" s="70" t="str">
        <f>VLOOKUP(IF(OR(AH30=1,AH30=7),COUNTIF(AH$4:AH30,7)+10*COUNTIF(AH$4:AH30,1)+100*AH30,"-"),bons_jours,2,0)</f>
        <v>-</v>
      </c>
      <c r="AJ30" s="38">
        <f t="shared" si="23"/>
        <v>39809</v>
      </c>
      <c r="AK30" s="51">
        <f t="shared" si="11"/>
        <v>7</v>
      </c>
      <c r="AL30" s="70" t="str">
        <f>VLOOKUP(IF(OR(AK30=1,AK30=7),COUNTIF(AK$4:AK30,7)+10*COUNTIF(AK$4:AK30,1)+100*AK30,"-"),bons_jours,2,0)</f>
        <v>-----------------</v>
      </c>
    </row>
    <row r="31" spans="1:38" ht="33.75" customHeight="1">
      <c r="A31" s="1">
        <v>28</v>
      </c>
      <c r="B31" s="7"/>
      <c r="C31" s="38">
        <f t="shared" si="12"/>
        <v>39475</v>
      </c>
      <c r="D31" s="51">
        <f t="shared" si="0"/>
      </c>
      <c r="E31" s="70" t="str">
        <f>IF(C31=motif_vide,"-(-",VLOOKUP(IF(OR(D31=1,D31=7),COUNTIF(D$4:D31,7)+10*COUNTIF(D$4:D31,1)+100*D31,"-"),bons_jours,2,0))</f>
        <v>-</v>
      </c>
      <c r="F31" s="38">
        <f t="shared" si="13"/>
        <v>39506</v>
      </c>
      <c r="G31" s="51">
        <f t="shared" si="1"/>
      </c>
      <c r="H31" s="70" t="str">
        <f>IF(F31=motif_vide,"-(-",VLOOKUP(IF(OR(G31=1,G31=7),COUNTIF(G$4:G31,7)+10*COUNTIF(G$4:G31,1)+100*G31,"-"),bons_jours,2,0))</f>
        <v>-</v>
      </c>
      <c r="I31" s="38">
        <f t="shared" si="14"/>
        <v>39535</v>
      </c>
      <c r="J31" s="51">
        <f t="shared" si="2"/>
      </c>
      <c r="K31" s="70" t="str">
        <f>IF(I31=motif_vide,"-(-",VLOOKUP(IF(OR(J31=1,J31=7),COUNTIF(J$4:J31,7)+10*COUNTIF(J$4:J31,1)+100*J31,"-"),bons_jours,2,0))</f>
        <v>-</v>
      </c>
      <c r="L31" s="38">
        <f t="shared" si="15"/>
        <v>39566</v>
      </c>
      <c r="M31" s="51">
        <f t="shared" si="3"/>
      </c>
      <c r="N31" s="70" t="str">
        <f>IF(L31=motif_vide,"-(-",VLOOKUP(IF(OR(M31=1,M31=7),COUNTIF(M$4:M31,7)+10*COUNTIF(M$4:M31,1)+100*M31,"-"),bons_jours,2,0))</f>
        <v>-</v>
      </c>
      <c r="O31" s="38">
        <f t="shared" si="16"/>
        <v>39596</v>
      </c>
      <c r="P31" s="51">
        <f t="shared" si="4"/>
      </c>
      <c r="Q31" s="70" t="str">
        <f>IF(O31=motif_vide,"-(-",VLOOKUP(IF(OR(P31=1,P31=7),COUNTIF(P$4:P31,7)+10*COUNTIF(P$4:P31,1)+100*P31,"-"),bons_jours,2,0))</f>
        <v>-</v>
      </c>
      <c r="R31" s="38">
        <f t="shared" si="17"/>
        <v>39627</v>
      </c>
      <c r="S31" s="51">
        <f t="shared" si="5"/>
        <v>7</v>
      </c>
      <c r="T31" s="70" t="str">
        <f>IF(R31=motif_vide,"-(-",VLOOKUP(IF(OR(S31=1,S31=7),COUNTIF(S$4:S31,7)+10*COUNTIF(S$4:S31,1)+100*S31,"-"),bons_jours,2,0))</f>
        <v>garde</v>
      </c>
      <c r="U31" s="38">
        <f t="shared" si="18"/>
        <v>39657</v>
      </c>
      <c r="V31" s="51">
        <f t="shared" si="6"/>
      </c>
      <c r="W31" s="70" t="str">
        <f>IF(U31=motif_vide,"-(-",VLOOKUP(IF(OR(V31=1,V31=7),COUNTIF(V$4:V31,7)+10*COUNTIF(V$4:V31,1)+100*V31,"-"),bons_jours,2,0))</f>
        <v>-</v>
      </c>
      <c r="X31" s="38">
        <f t="shared" si="19"/>
        <v>39688</v>
      </c>
      <c r="Y31" s="51">
        <f t="shared" si="7"/>
      </c>
      <c r="Z31" s="70" t="str">
        <f>IF(X31=motif_vide,"-(-",VLOOKUP(IF(OR(Y31=1,Y31=7),COUNTIF(Y$4:Y31,7)+10*COUNTIF(Y$4:Y31,1)+100*Y31,"-"),bons_jours,2,0))</f>
        <v>-</v>
      </c>
      <c r="AA31" s="38">
        <f t="shared" si="20"/>
        <v>39719</v>
      </c>
      <c r="AB31" s="51">
        <f t="shared" si="8"/>
        <v>1</v>
      </c>
      <c r="AC31" s="70" t="str">
        <f>IF(AA31=motif_vide,"-(-",VLOOKUP(IF(OR(AB31=1,AB31=7),COUNTIF(AB$4:AB31,7)+10*COUNTIF(AB$4:AB31,1)+100*AB31,"-"),bons_jours,2,0))</f>
        <v>-----------------</v>
      </c>
      <c r="AD31" s="38">
        <f t="shared" si="21"/>
        <v>39749</v>
      </c>
      <c r="AE31" s="51">
        <f t="shared" si="9"/>
      </c>
      <c r="AF31" s="70" t="str">
        <f>IF(AD31=motif_vide,"-(-",VLOOKUP(IF(OR(AE31=1,AE31=7),COUNTIF(AE$4:AE31,7)+10*COUNTIF(AE$4:AE31,1)+100*AE31,"-"),bons_jours,2,0))</f>
        <v>-</v>
      </c>
      <c r="AG31" s="38">
        <f t="shared" si="22"/>
        <v>39780</v>
      </c>
      <c r="AH31" s="51">
        <f t="shared" si="10"/>
      </c>
      <c r="AI31" s="70" t="str">
        <f>IF(AG31=motif_vide,"-(-",VLOOKUP(IF(OR(AH31=1,AH31=7),COUNTIF(AH$4:AH31,7)+10*COUNTIF(AH$4:AH31,1)+100*AH31,"-"),bons_jours,2,0))</f>
        <v>-</v>
      </c>
      <c r="AJ31" s="38">
        <f t="shared" si="23"/>
        <v>39810</v>
      </c>
      <c r="AK31" s="51">
        <f t="shared" si="11"/>
        <v>1</v>
      </c>
      <c r="AL31" s="70" t="str">
        <f>IF(AJ31=motif_vide,"-(-",VLOOKUP(IF(OR(AK31=1,AK31=7),COUNTIF(AK$4:AK31,7)+10*COUNTIF(AK$4:AK31,1)+100*AK31,"-"),bons_jours,2,0))</f>
        <v>-----------------</v>
      </c>
    </row>
    <row r="32" spans="1:38" s="6" customFormat="1" ht="33.75" customHeight="1">
      <c r="A32" s="5">
        <v>29</v>
      </c>
      <c r="B32" s="9"/>
      <c r="C32" s="78">
        <f>IF(ROW(C32)-DAY(C$31+1)&gt;20,motif_vide,C31+1)</f>
        <v>39476</v>
      </c>
      <c r="D32" s="51">
        <f t="shared" si="0"/>
      </c>
      <c r="E32" s="70" t="str">
        <f>IF(C32=motif_vide,motif_vide,VLOOKUP(IF(OR(D32=1,D32=7),COUNTIF(D$4:D32,7)+10*COUNTIF(D$4:D32,1)+100*D32,"-"),bons_jours,2,0))</f>
        <v>-</v>
      </c>
      <c r="F32" s="78">
        <f>IF(ROW(F32)-DAY(F$31+1)&gt;20,motif_vide,F31+1)</f>
        <v>39507</v>
      </c>
      <c r="G32" s="51">
        <f t="shared" si="1"/>
      </c>
      <c r="H32" s="70" t="str">
        <f>IF(F32=motif_vide,motif_vide,VLOOKUP(IF(OR(G32=1,G32=7),COUNTIF(G$4:G32,7)+10*COUNTIF(G$4:G32,1)+100*G32,"-"),bons_jours,2,0))</f>
        <v>-</v>
      </c>
      <c r="I32" s="78">
        <f>IF(ROW(I32)-DAY(I$31+1)&gt;20,motif_vide,I31+1)</f>
        <v>39536</v>
      </c>
      <c r="J32" s="51">
        <f t="shared" si="2"/>
        <v>7</v>
      </c>
      <c r="K32" s="70" t="str">
        <f>IF(I32=motif_vide,motif_vide,VLOOKUP(IF(OR(J32=1,J32=7),COUNTIF(J$4:J32,7)+10*COUNTIF(J$4:J32,1)+100*J32,"-"),bons_jours,2,0))</f>
        <v>garde</v>
      </c>
      <c r="L32" s="78">
        <f>IF(ROW(L32)-DAY(L$31+1)&gt;20,motif_vide,L31+1)</f>
        <v>39567</v>
      </c>
      <c r="M32" s="51">
        <f t="shared" si="3"/>
      </c>
      <c r="N32" s="70" t="str">
        <f>IF(L32=motif_vide,motif_vide,VLOOKUP(IF(OR(M32=1,M32=7),COUNTIF(M$4:M32,7)+10*COUNTIF(M$4:M32,1)+100*M32,"-"),bons_jours,2,0))</f>
        <v>-</v>
      </c>
      <c r="O32" s="78">
        <f>IF(ROW(O32)-DAY(O$31+1)&gt;20,motif_vide,O31+1)</f>
        <v>39597</v>
      </c>
      <c r="P32" s="51">
        <f t="shared" si="4"/>
      </c>
      <c r="Q32" s="70" t="str">
        <f>IF(O32=motif_vide,motif_vide,VLOOKUP(IF(OR(P32=1,P32=7),COUNTIF(P$4:P32,7)+10*COUNTIF(P$4:P32,1)+100*P32,"-"),bons_jours,2,0))</f>
        <v>-</v>
      </c>
      <c r="R32" s="78">
        <f>IF(ROW(R32)-DAY(R$31+1)&gt;20,motif_vide,R31+1)</f>
        <v>39628</v>
      </c>
      <c r="S32" s="51">
        <f t="shared" si="5"/>
        <v>1</v>
      </c>
      <c r="T32" s="70" t="str">
        <f>IF(R32=motif_vide,motif_vide,VLOOKUP(IF(OR(S32=1,S32=7),COUNTIF(S$4:S32,7)+10*COUNTIF(S$4:S32,1)+100*S32,"-"),bons_jours,2,0))</f>
        <v>garde</v>
      </c>
      <c r="U32" s="78">
        <f>IF(ROW(U32)-DAY(U$31+1)&gt;20,motif_vide,U31+1)</f>
        <v>39658</v>
      </c>
      <c r="V32" s="51">
        <f t="shared" si="6"/>
      </c>
      <c r="W32" s="70" t="str">
        <f>IF(U32=motif_vide,motif_vide,VLOOKUP(IF(OR(V32=1,V32=7),COUNTIF(V$4:V32,7)+10*COUNTIF(V$4:V32,1)+100*V32,"-"),bons_jours,2,0))</f>
        <v>-</v>
      </c>
      <c r="X32" s="78">
        <f>IF(ROW(X32)-DAY(X$31+1)&gt;20,motif_vide,X31+1)</f>
        <v>39689</v>
      </c>
      <c r="Y32" s="51">
        <f t="shared" si="7"/>
      </c>
      <c r="Z32" s="70" t="str">
        <f>IF(X32=motif_vide,motif_vide,VLOOKUP(IF(OR(Y32=1,Y32=7),COUNTIF(Y$4:Y32,7)+10*COUNTIF(Y$4:Y32,1)+100*Y32,"-"),bons_jours,2,0))</f>
        <v>-</v>
      </c>
      <c r="AA32" s="78">
        <f>IF(ROW(AA32)-DAY(AA$31+1)&gt;20,motif_vide,AA31+1)</f>
        <v>39720</v>
      </c>
      <c r="AB32" s="51">
        <f t="shared" si="8"/>
      </c>
      <c r="AC32" s="70" t="str">
        <f>IF(AA32=motif_vide,motif_vide,VLOOKUP(IF(OR(AB32=1,AB32=7),COUNTIF(AB$4:AB32,7)+10*COUNTIF(AB$4:AB32,1)+100*AB32,"-"),bons_jours,2,0))</f>
        <v>-</v>
      </c>
      <c r="AD32" s="78">
        <f>IF(ROW(AD32)-DAY(AD$31+1)&gt;20,motif_vide,AD31+1)</f>
        <v>39750</v>
      </c>
      <c r="AE32" s="51">
        <f t="shared" si="9"/>
      </c>
      <c r="AF32" s="70" t="str">
        <f>IF(AD32=motif_vide,motif_vide,VLOOKUP(IF(OR(AE32=1,AE32=7),COUNTIF(AE$4:AE32,7)+10*COUNTIF(AE$4:AE32,1)+100*AE32,"-"),bons_jours,2,0))</f>
        <v>-</v>
      </c>
      <c r="AG32" s="78">
        <f>IF(ROW(AG32)-DAY(AG$31+1)&gt;20,motif_vide,AG31+1)</f>
        <v>39781</v>
      </c>
      <c r="AH32" s="51">
        <f t="shared" si="10"/>
        <v>7</v>
      </c>
      <c r="AI32" s="70" t="str">
        <f>IF(AG32=motif_vide,motif_vide,VLOOKUP(IF(OR(AH32=1,AH32=7),COUNTIF(AH$4:AH32,7)+10*COUNTIF(AH$4:AH32,1)+100*AH32,"-"),bons_jours,2,0))</f>
        <v>garde</v>
      </c>
      <c r="AJ32" s="78">
        <f>IF(ROW(AJ32)-DAY(AJ$31+1)&gt;20,motif_vide,AJ31+1)</f>
        <v>39811</v>
      </c>
      <c r="AK32" s="51">
        <f t="shared" si="11"/>
      </c>
      <c r="AL32" s="70" t="str">
        <f>IF(AJ32=motif_vide,motif_vide,VLOOKUP(IF(OR(AK32=1,AK32=7),COUNTIF(AK$4:AK32,7)+10*COUNTIF(AK$4:AK32,1)+100*AK32,"-"),bons_jours,2,0))</f>
        <v>-</v>
      </c>
    </row>
    <row r="33" spans="1:38" s="6" customFormat="1" ht="33.75" customHeight="1">
      <c r="A33" s="5">
        <v>30</v>
      </c>
      <c r="B33" s="9"/>
      <c r="C33" s="78">
        <f>IF(ROW(C33)-DAY(C$31+2)&gt;20,motif_vide,C32+1)</f>
        <v>39477</v>
      </c>
      <c r="D33" s="51">
        <f t="shared" si="0"/>
      </c>
      <c r="E33" s="70" t="str">
        <f>IF(C33=motif_vide,motif_vide,VLOOKUP(IF(OR(D33=1,D33=7),COUNTIF(D$4:D33,7)+10*COUNTIF(D$4:D33,1)+100*D33,"-"),bons_jours,2,0))</f>
        <v>-</v>
      </c>
      <c r="F33" s="78">
        <f>IF(ROW(F33)-DAY(F$31+1)&gt;20,motif_vide,F32+1)</f>
        <v>39508</v>
      </c>
      <c r="G33" s="51">
        <f t="shared" si="1"/>
        <v>7</v>
      </c>
      <c r="H33" s="70" t="str">
        <f>IF(F33=motif_vide,motif_vide,VLOOKUP(IF(OR(G33=1,G33=7),COUNTIF(G$4:G33,7)+10*COUNTIF(G$4:G33,1)+100*G33,"-"),bons_jours,2,0))</f>
        <v>garde</v>
      </c>
      <c r="I33" s="78">
        <f>IF(ROW(I33)-DAY(I$31+2)&gt;20,motif_vide,I32+1)</f>
        <v>39537</v>
      </c>
      <c r="J33" s="51">
        <f t="shared" si="2"/>
        <v>1</v>
      </c>
      <c r="K33" s="70" t="str">
        <f>IF(I33=motif_vide,motif_vide,VLOOKUP(IF(OR(J33=1,J33=7),COUNTIF(J$4:J33,7)+10*COUNTIF(J$4:J33,1)+100*J33,"-"),bons_jours,2,0))</f>
        <v>garde</v>
      </c>
      <c r="L33" s="78">
        <f>IF(ROW(L33)-DAY(L$31+2)&gt;20,motif_vide,L32+1)</f>
        <v>39568</v>
      </c>
      <c r="M33" s="51">
        <f t="shared" si="3"/>
      </c>
      <c r="N33" s="70" t="str">
        <f>IF(L33=motif_vide,motif_vide,VLOOKUP(IF(OR(M33=1,M33=7),COUNTIF(M$4:M33,7)+10*COUNTIF(M$4:M33,1)+100*M33,"-"),bons_jours,2,0))</f>
        <v>-</v>
      </c>
      <c r="O33" s="78">
        <f>IF(ROW(O33)-DAY(O$31+2)&gt;20,motif_vide,O32+1)</f>
        <v>39598</v>
      </c>
      <c r="P33" s="51">
        <f t="shared" si="4"/>
      </c>
      <c r="Q33" s="70" t="str">
        <f>IF(O33=motif_vide,motif_vide,VLOOKUP(IF(OR(P33=1,P33=7),COUNTIF(P$4:P33,7)+10*COUNTIF(P$4:P33,1)+100*P33,"-"),bons_jours,2,0))</f>
        <v>-</v>
      </c>
      <c r="R33" s="78">
        <f>IF(ROW(R33)-DAY(R$31+2)&gt;20,motif_vide,R32+1)</f>
        <v>39629</v>
      </c>
      <c r="S33" s="51">
        <f t="shared" si="5"/>
      </c>
      <c r="T33" s="70" t="str">
        <f>IF(R33=motif_vide,motif_vide,VLOOKUP(IF(OR(S33=1,S33=7),COUNTIF(S$4:S33,7)+10*COUNTIF(S$4:S33,1)+100*S33,"-"),bons_jours,2,0))</f>
        <v>-</v>
      </c>
      <c r="U33" s="78">
        <f>IF(ROW(U33)-DAY(U$31+2)&gt;20,motif_vide,U32+1)</f>
        <v>39659</v>
      </c>
      <c r="V33" s="51">
        <f t="shared" si="6"/>
      </c>
      <c r="W33" s="70" t="str">
        <f>IF(U33=motif_vide,motif_vide,VLOOKUP(IF(OR(V33=1,V33=7),COUNTIF(V$4:V33,7)+10*COUNTIF(V$4:V33,1)+100*V33,"-"),bons_jours,2,0))</f>
        <v>-</v>
      </c>
      <c r="X33" s="78">
        <f>IF(ROW(X33)-DAY(X$31+2)&gt;20,motif_vide,X32+1)</f>
        <v>39690</v>
      </c>
      <c r="Y33" s="51">
        <f t="shared" si="7"/>
        <v>7</v>
      </c>
      <c r="Z33" s="70" t="str">
        <f>IF(X33=motif_vide,motif_vide,VLOOKUP(IF(OR(Y33=1,Y33=7),COUNTIF(Y$4:Y33,7)+10*COUNTIF(Y$4:Y33,1)+100*Y33,"-"),bons_jours,2,0))</f>
        <v>garde</v>
      </c>
      <c r="AA33" s="78">
        <f>IF(ROW(AA33)-DAY(AA$31+2)&gt;20,motif_vide,AA32+1)</f>
        <v>39721</v>
      </c>
      <c r="AB33" s="51">
        <f t="shared" si="8"/>
      </c>
      <c r="AC33" s="70" t="str">
        <f>IF(AA33=motif_vide,motif_vide,VLOOKUP(IF(OR(AB33=1,AB33=7),COUNTIF(AB$4:AB33,7)+10*COUNTIF(AB$4:AB33,1)+100*AB33,"-"),bons_jours,2,0))</f>
        <v>-</v>
      </c>
      <c r="AD33" s="78">
        <f>IF(ROW(AD33)-DAY(AD$31+2)&gt;20,motif_vide,AD32+1)</f>
        <v>39751</v>
      </c>
      <c r="AE33" s="51">
        <f t="shared" si="9"/>
      </c>
      <c r="AF33" s="70" t="str">
        <f>IF(AD33=motif_vide,motif_vide,VLOOKUP(IF(OR(AE33=1,AE33=7),COUNTIF(AE$4:AE33,7)+10*COUNTIF(AE$4:AE33,1)+100*AE33,"-"),bons_jours,2,0))</f>
        <v>-</v>
      </c>
      <c r="AG33" s="78">
        <f>IF(ROW(AG33)-DAY(AG$31+2)&gt;20,motif_vide,AG32+1)</f>
        <v>39782</v>
      </c>
      <c r="AH33" s="51">
        <f t="shared" si="10"/>
        <v>1</v>
      </c>
      <c r="AI33" s="70" t="str">
        <f>IF(AG33=motif_vide,motif_vide,VLOOKUP(IF(OR(AH33=1,AH33=7),COUNTIF(AH$4:AH33,7)+10*COUNTIF(AH$4:AH33,1)+100*AH33,"-"),bons_jours,2,0))</f>
        <v>garde</v>
      </c>
      <c r="AJ33" s="78">
        <f>IF(ROW(AJ33)-DAY(AJ$31+2)&gt;20,motif_vide,AJ32+1)</f>
        <v>39812</v>
      </c>
      <c r="AK33" s="51">
        <f t="shared" si="11"/>
      </c>
      <c r="AL33" s="70" t="str">
        <f>IF(AJ33=motif_vide,motif_vide,VLOOKUP(IF(OR(AK33=1,AK33=7),COUNTIF(AK$4:AK33,7)+10*COUNTIF(AK$4:AK33,1)+100*AK33,"-"),bons_jours,2,0))</f>
        <v>-</v>
      </c>
    </row>
    <row r="34" spans="1:38" s="6" customFormat="1" ht="33.75" customHeight="1" thickBot="1">
      <c r="A34" s="5">
        <v>31</v>
      </c>
      <c r="B34" s="9"/>
      <c r="C34" s="78">
        <f>IF(ROW(C34)-DAY(C$31+3)&gt;20,motif_vide,C33+1)</f>
        <v>39478</v>
      </c>
      <c r="D34" s="51">
        <f t="shared" si="0"/>
      </c>
      <c r="E34" s="70" t="str">
        <f>IF(C34=motif_vide,motif_vide,VLOOKUP(IF(OR(D34=1,D34=7),COUNTIF(D$4:D34,7)+10*COUNTIF(D$4:D34,1)+100*D34,"-"),bons_jours,2,0))</f>
        <v>-</v>
      </c>
      <c r="F34" s="78">
        <f>IF(ROW(F34)-DAY(F$31+1)&gt;20,motif_vide,F33+1)</f>
        <v>39509</v>
      </c>
      <c r="G34" s="51">
        <f t="shared" si="1"/>
        <v>1</v>
      </c>
      <c r="H34" s="70" t="str">
        <f>IF(F34=motif_vide,motif_vide,VLOOKUP(IF(OR(G34=1,G34=7),COUNTIF(G$4:G34,7)+10*COUNTIF(G$4:G34,1)+100*G34,"-"),bons_jours,2,0))</f>
        <v>garde</v>
      </c>
      <c r="I34" s="78">
        <f>IF(ROW(I34)-DAY(I$31+3)&gt;20,motif_vide,I33+1)</f>
        <v>39538</v>
      </c>
      <c r="J34" s="51">
        <f t="shared" si="2"/>
      </c>
      <c r="K34" s="70" t="str">
        <f>IF(I34=motif_vide,motif_vide,VLOOKUP(IF(OR(J34=1,J34=7),COUNTIF(J$4:J34,7)+10*COUNTIF(J$4:J34,1)+100*J34,"-"),bons_jours,2,0))</f>
        <v>-</v>
      </c>
      <c r="L34" s="78" t="str">
        <f>IF(ROW(L34)-DAY(L$31+3)&gt;20,motif_vide,L33+1)</f>
        <v>///////////////</v>
      </c>
      <c r="M34" s="51" t="e">
        <f t="shared" si="3"/>
        <v>#VALUE!</v>
      </c>
      <c r="N34" s="70" t="str">
        <f>IF(L34=motif_vide,motif_vide,VLOOKUP(IF(OR(M34=1,M34=7),COUNTIF(M$4:M34,7)+10*COUNTIF(M$4:M34,1)+100*M34,"-"),bons_jours,2,0))</f>
        <v>///////////////</v>
      </c>
      <c r="O34" s="78">
        <f>IF(ROW(O34)-DAY(O$31+3)&gt;20,motif_vide,O33+1)</f>
        <v>39599</v>
      </c>
      <c r="P34" s="51">
        <f t="shared" si="4"/>
        <v>7</v>
      </c>
      <c r="Q34" s="70" t="str">
        <f>IF(O34=motif_vide,motif_vide,VLOOKUP(IF(OR(P34=1,P34=7),COUNTIF(P$4:P34,7)+10*COUNTIF(P$4:P34,1)+100*P34,"-"),bons_jours,2,0))</f>
        <v>garde</v>
      </c>
      <c r="R34" s="78" t="str">
        <f>IF(ROW(R34)-DAY(R$31+3)&gt;20,motif_vide,R33+1)</f>
        <v>///////////////</v>
      </c>
      <c r="S34" s="51" t="e">
        <f t="shared" si="5"/>
        <v>#VALUE!</v>
      </c>
      <c r="T34" s="70" t="str">
        <f>IF(R34=motif_vide,motif_vide,VLOOKUP(IF(OR(S34=1,S34=7),COUNTIF(S$4:S34,7)+10*COUNTIF(S$4:S34,1)+100*S34,"-"),bons_jours,2,0))</f>
        <v>///////////////</v>
      </c>
      <c r="U34" s="78">
        <f>IF(ROW(U34)-DAY(U$31+3)&gt;20,motif_vide,U33+1)</f>
        <v>39660</v>
      </c>
      <c r="V34" s="51">
        <f t="shared" si="6"/>
      </c>
      <c r="W34" s="70" t="str">
        <f>IF(U34=motif_vide,motif_vide,VLOOKUP(IF(OR(V34=1,V34=7),COUNTIF(V$4:V34,7)+10*COUNTIF(V$4:V34,1)+100*V34,"-"),bons_jours,2,0))</f>
        <v>-</v>
      </c>
      <c r="X34" s="78">
        <f>IF(ROW(X34)-DAY(X$31+3)&gt;20,motif_vide,X33+1)</f>
        <v>39691</v>
      </c>
      <c r="Y34" s="51">
        <f t="shared" si="7"/>
        <v>1</v>
      </c>
      <c r="Z34" s="70" t="str">
        <f>IF(X34=motif_vide,motif_vide,VLOOKUP(IF(OR(Y34=1,Y34=7),COUNTIF(Y$4:Y34,7)+10*COUNTIF(Y$4:Y34,1)+100*Y34,"-"),bons_jours,2,0))</f>
        <v>garde</v>
      </c>
      <c r="AA34" s="78" t="str">
        <f>IF(ROW(AA34)-DAY(AA$31+3)&gt;20,motif_vide,AA33+1)</f>
        <v>///////////////</v>
      </c>
      <c r="AB34" s="51" t="e">
        <f t="shared" si="8"/>
        <v>#VALUE!</v>
      </c>
      <c r="AC34" s="70" t="str">
        <f>IF(AA34=motif_vide,motif_vide,VLOOKUP(IF(OR(AB34=1,AB34=7),COUNTIF(AB$4:AB34,7)+10*COUNTIF(AB$4:AB34,1)+100*AB34,"-"),bons_jours,2,0))</f>
        <v>///////////////</v>
      </c>
      <c r="AD34" s="78">
        <f>IF(ROW(AD34)-DAY(AD$31+3)&gt;20,motif_vide,AD33+1)</f>
        <v>39752</v>
      </c>
      <c r="AE34" s="51">
        <f t="shared" si="9"/>
      </c>
      <c r="AF34" s="70" t="str">
        <f>IF(AD34=motif_vide,motif_vide,VLOOKUP(IF(OR(AE34=1,AE34=7),COUNTIF(AE$4:AE34,7)+10*COUNTIF(AE$4:AE34,1)+100*AE34,"-"),bons_jours,2,0))</f>
        <v>-</v>
      </c>
      <c r="AG34" s="78" t="str">
        <f>IF(ROW(AG34)-DAY(AG$31+3)&gt;20,motif_vide,AG33+1)</f>
        <v>///////////////</v>
      </c>
      <c r="AH34" s="51" t="e">
        <f t="shared" si="10"/>
        <v>#VALUE!</v>
      </c>
      <c r="AI34" s="70" t="str">
        <f>IF(AG34=motif_vide,motif_vide,VLOOKUP(IF(OR(AH34=1,AH34=7),COUNTIF(AH$4:AH34,7)+10*COUNTIF(AH$4:AH34,1)+100*AH34,"-"),bons_jours,2,0))</f>
        <v>///////////////</v>
      </c>
      <c r="AJ34" s="78">
        <f>IF(ROW(AJ34)-DAY(AJ$31+3)&gt;20,motif_vide,AJ33+1)</f>
        <v>39813</v>
      </c>
      <c r="AK34" s="51">
        <f t="shared" si="11"/>
      </c>
      <c r="AL34" s="70" t="str">
        <f>IF(AJ34=motif_vide,motif_vide,VLOOKUP(IF(OR(AK34=1,AK34=7),COUNTIF(AK$4:AK34,7)+10*COUNTIF(AK$4:AK34,1)+100*AK34,"-"),bons_jours,2,0))</f>
        <v>-</v>
      </c>
    </row>
    <row r="35" spans="2:38" ht="16.5">
      <c r="B35" s="2" t="s">
        <v>1</v>
      </c>
      <c r="C35" s="35" t="s">
        <v>1</v>
      </c>
      <c r="D35"/>
      <c r="E35"/>
      <c r="F35" s="83" t="s">
        <v>39</v>
      </c>
      <c r="G35" s="83"/>
      <c r="H35" s="83"/>
      <c r="I35" s="39" t="s">
        <v>1</v>
      </c>
      <c r="J35" s="50" t="s">
        <v>30</v>
      </c>
      <c r="K35" s="45" t="str">
        <f>IF(YEAR(DateInitiale)=YEAR(INDEX(2:2,(COUNT(2:2)-1)*3+COLUMN(DateInitiale))),TEXT(C2,"aaaa"),TEXT(DateInitiale,"mmm aaaa - ")&amp;TEXT(INDEX(2:2,(COUNT(2:2)-1)*3+COLUMN(DateInitiale)),"mmm aaaa"))</f>
        <v>2008</v>
      </c>
      <c r="L35" s="39" t="s">
        <v>1</v>
      </c>
      <c r="M35" s="2" t="s">
        <v>1</v>
      </c>
      <c r="N35" s="45"/>
      <c r="U35" s="39" t="s">
        <v>1</v>
      </c>
      <c r="V35" s="2" t="s">
        <v>1</v>
      </c>
      <c r="W35" s="45" t="s">
        <v>1</v>
      </c>
      <c r="X35" s="39" t="s">
        <v>1</v>
      </c>
      <c r="Y35" s="2" t="s">
        <v>1</v>
      </c>
      <c r="Z35" s="45" t="s">
        <v>1</v>
      </c>
      <c r="AA35" s="39" t="s">
        <v>1</v>
      </c>
      <c r="AB35" s="2" t="s">
        <v>1</v>
      </c>
      <c r="AC35" s="45" t="s">
        <v>1</v>
      </c>
      <c r="AD35" s="39" t="s">
        <v>1</v>
      </c>
      <c r="AE35" s="2" t="s">
        <v>1</v>
      </c>
      <c r="AF35" s="45" t="s">
        <v>1</v>
      </c>
      <c r="AG35" s="39" t="s">
        <v>1</v>
      </c>
      <c r="AH35" s="2" t="s">
        <v>27</v>
      </c>
      <c r="AI35" s="45" t="s">
        <v>1</v>
      </c>
      <c r="AJ35" s="39" t="s">
        <v>1</v>
      </c>
      <c r="AK35" s="2" t="s">
        <v>1</v>
      </c>
      <c r="AL35" s="45" t="s">
        <v>1</v>
      </c>
    </row>
    <row r="36" ht="16.5">
      <c r="D36"/>
    </row>
    <row r="37" spans="6:36" ht="16.5">
      <c r="F37" s="40" t="s">
        <v>0</v>
      </c>
      <c r="I37" s="40" t="s">
        <v>0</v>
      </c>
      <c r="L37" s="40" t="s">
        <v>0</v>
      </c>
      <c r="U37" s="40" t="s">
        <v>0</v>
      </c>
      <c r="X37" s="40" t="s">
        <v>0</v>
      </c>
      <c r="AA37" s="40" t="s">
        <v>0</v>
      </c>
      <c r="AD37" s="40" t="s">
        <v>0</v>
      </c>
      <c r="AG37" s="40" t="s">
        <v>0</v>
      </c>
      <c r="AJ37" s="40" t="s">
        <v>0</v>
      </c>
    </row>
  </sheetData>
  <mergeCells count="13">
    <mergeCell ref="AJ2:AL2"/>
    <mergeCell ref="X2:Z2"/>
    <mergeCell ref="AA2:AC2"/>
    <mergeCell ref="AD2:AF2"/>
    <mergeCell ref="AG2:AI2"/>
    <mergeCell ref="L2:N2"/>
    <mergeCell ref="O2:Q2"/>
    <mergeCell ref="R2:T2"/>
    <mergeCell ref="U2:W2"/>
    <mergeCell ref="F35:H35"/>
    <mergeCell ref="C2:E2"/>
    <mergeCell ref="F2:H2"/>
    <mergeCell ref="I2:K2"/>
  </mergeCells>
  <conditionalFormatting sqref="C2 F2 I2 L2 O2 R2 U2 X2 AA2 AD2 AG2 AJ2">
    <cfRule type="expression" priority="1" dxfId="0" stopIfTrue="1">
      <formula>C3&lt;1</formula>
    </cfRule>
    <cfRule type="expression" priority="2" dxfId="1" stopIfTrue="1">
      <formula>C3=1</formula>
    </cfRule>
    <cfRule type="expression" priority="3" dxfId="2" stopIfTrue="1">
      <formula>C3&gt;1</formula>
    </cfRule>
  </conditionalFormatting>
  <conditionalFormatting sqref="Q4:Q34 AI4:AI34 AL4:AL34 AF4:AF34 H4:H34 K4:K34 E4:E34 N4:N34 AC4:AC34 W4:W34 Z4:Z34 T4:T34">
    <cfRule type="expression" priority="4" dxfId="3" stopIfTrue="1">
      <formula>FondEstFérié(C4)</formula>
    </cfRule>
    <cfRule type="expression" priority="5" dxfId="4" stopIfTrue="1">
      <formula>AND(MOD(C4,7)=0,samedi_ouvrable=0,avec_fond)</formula>
    </cfRule>
    <cfRule type="expression" priority="6" dxfId="5" stopIfTrue="1">
      <formula>AND(MOD(C4,7)=1,avec_fond)</formula>
    </cfRule>
  </conditionalFormatting>
  <conditionalFormatting sqref="C3:AL3">
    <cfRule type="cellIs" priority="7" dxfId="6" operator="lessThan" stopIfTrue="1">
      <formula>1</formula>
    </cfRule>
    <cfRule type="cellIs" priority="8" dxfId="7" operator="equal" stopIfTrue="1">
      <formula>1</formula>
    </cfRule>
    <cfRule type="cellIs" priority="9" dxfId="8" operator="greaterThan" stopIfTrue="1">
      <formula>1</formula>
    </cfRule>
  </conditionalFormatting>
  <conditionalFormatting sqref="U4:U34 I4:I34 AG4:AG34 AJ4:AJ34 F4:F34 R4:R34 L4:L34 O4:O34 X4:X34 AA4:AA34 AD4:AD34 C4:C34">
    <cfRule type="expression" priority="10" dxfId="9" stopIfTrue="1">
      <formula>OR(C4=DateClef,EstFérié(C4))</formula>
    </cfRule>
    <cfRule type="expression" priority="11" dxfId="4" stopIfTrue="1">
      <formula>AND(MOD(C4,7)=0,samedi_ouvrable=0)</formula>
    </cfRule>
    <cfRule type="expression" priority="12" dxfId="5" stopIfTrue="1">
      <formula>MOD(C4,7)=1</formula>
    </cfRule>
  </conditionalFormatting>
  <conditionalFormatting sqref="S4:S34 V4:V34 Y4:Y34 AB4:AB34 AE4:AE34 AH4:AH34 AK4:AK34 D4:D34 G4:G34 J4:J34 M4:M34 P4:P34">
    <cfRule type="expression" priority="13" dxfId="9" stopIfTrue="1">
      <formula>(AND(avec_fond=1,EstFérié(C4)))</formula>
    </cfRule>
    <cfRule type="expression" priority="14" dxfId="4" stopIfTrue="1">
      <formula>AND(MOD(C4,7)=0,samedi_ouvrable=0,avec_fond)</formula>
    </cfRule>
    <cfRule type="expression" priority="15" dxfId="5" stopIfTrue="1">
      <formula>AND(MOD(C4,7)=1,avec_fond)</formula>
    </cfRule>
  </conditionalFormatting>
  <dataValidations count="1">
    <dataValidation type="list" allowBlank="1" showInputMessage="1" showErrorMessage="1" sqref="A1">
      <formula1>"paire,impaire"</formula1>
    </dataValidation>
  </dataValidations>
  <printOptions horizontalCentered="1"/>
  <pageMargins left="0.4" right="0.4" top="0.67" bottom="0.47" header="0.42" footer="0.26"/>
  <pageSetup fitToHeight="1" fitToWidth="1" horizontalDpi="600" verticalDpi="600" orientation="landscape" paperSize="9" scale="44" r:id="rId4"/>
  <headerFooter alignWithMargins="0">
    <oddHeader>&amp;L&amp;"Arial,Gras"&amp;16http://www.doublevez.com&amp;C&amp;"Arial,Gras"&amp;14&amp;A&amp;R&amp;12auteur : jeanmarc.stoeffler</oddHeader>
    <oddFooter>&amp;L&amp;12imprimé le &amp;D à &amp;T&amp;C&amp;12page &amp;P/&amp;N&amp;R&amp;7E:\jms\_sitesWeb\_www\excel\calendrier\calendrier_automatique.xls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B1:U23"/>
  <sheetViews>
    <sheetView workbookViewId="0" topLeftCell="J1">
      <selection activeCell="P14" sqref="P14"/>
    </sheetView>
  </sheetViews>
  <sheetFormatPr defaultColWidth="11.421875" defaultRowHeight="12.75"/>
  <cols>
    <col min="1" max="1" width="1.421875" style="0" customWidth="1"/>
    <col min="2" max="2" width="16.421875" style="0" customWidth="1"/>
    <col min="4" max="4" width="32.8515625" style="0" customWidth="1"/>
    <col min="7" max="7" width="15.421875" style="0" customWidth="1"/>
    <col min="8" max="9" width="22.8515625" style="0" customWidth="1"/>
    <col min="18" max="18" width="2.7109375" style="0" customWidth="1"/>
  </cols>
  <sheetData>
    <row r="1" spans="7:12" ht="38.25">
      <c r="G1" s="56" t="s">
        <v>36</v>
      </c>
      <c r="H1" s="28" t="s">
        <v>32</v>
      </c>
      <c r="I1" s="28" t="s">
        <v>31</v>
      </c>
      <c r="K1" t="s">
        <v>40</v>
      </c>
      <c r="L1" t="s">
        <v>40</v>
      </c>
    </row>
    <row r="2" spans="7:17" ht="12.75">
      <c r="G2" s="52">
        <v>39066</v>
      </c>
      <c r="H2">
        <f aca="true" t="shared" si="0" ref="H2:H16">EstOuvrable(G2)</f>
        <v>1</v>
      </c>
      <c r="I2">
        <f aca="true" t="shared" si="1" ref="I2:I16">EstOuvrableAvecSamedis(G2)</f>
        <v>1</v>
      </c>
      <c r="K2">
        <v>110</v>
      </c>
      <c r="L2" t="str">
        <f>VLOOKUP("impaire",table_libellé,2,0)</f>
        <v>garde</v>
      </c>
      <c r="M2">
        <f aca="true" t="shared" si="2" ref="M2:M20">COUNTIF(K$1:K$65536,K2)</f>
        <v>1</v>
      </c>
      <c r="O2" t="s">
        <v>41</v>
      </c>
      <c r="P2" t="s">
        <v>41</v>
      </c>
      <c r="Q2" t="s">
        <v>41</v>
      </c>
    </row>
    <row r="3" spans="7:17" ht="13.5" thickBot="1">
      <c r="G3" s="53">
        <f aca="true" t="shared" si="3" ref="G3:G16">G2+1</f>
        <v>39067</v>
      </c>
      <c r="H3" s="54">
        <f t="shared" si="0"/>
        <v>0</v>
      </c>
      <c r="I3" s="54">
        <f t="shared" si="1"/>
        <v>1</v>
      </c>
      <c r="K3">
        <v>111</v>
      </c>
      <c r="L3" t="str">
        <f>VLOOKUP("impaire",table_libellé,2,0)</f>
        <v>garde</v>
      </c>
      <c r="M3">
        <f t="shared" si="2"/>
        <v>1</v>
      </c>
      <c r="O3">
        <v>1</v>
      </c>
      <c r="P3">
        <v>1</v>
      </c>
      <c r="Q3" t="s">
        <v>13</v>
      </c>
    </row>
    <row r="4" spans="2:17" ht="13.5" thickBot="1">
      <c r="B4" s="66" t="s">
        <v>38</v>
      </c>
      <c r="C4" s="67">
        <f>mode_Alsace+samedi_ouvrable*2+avec_fond*4+mode_pentecote*8</f>
        <v>4</v>
      </c>
      <c r="D4" s="59" t="str">
        <f>IF(mode_initial&lt;&gt;12,"réinitialisation ?","")</f>
        <v>réinitialisation ?</v>
      </c>
      <c r="G4" s="52">
        <f t="shared" si="3"/>
        <v>39068</v>
      </c>
      <c r="H4">
        <f t="shared" si="0"/>
        <v>0</v>
      </c>
      <c r="I4">
        <f t="shared" si="1"/>
        <v>0</v>
      </c>
      <c r="K4">
        <v>121</v>
      </c>
      <c r="L4" t="str">
        <f>VLOOKUP("paire",table_libellé,2,0)</f>
        <v>-----------------</v>
      </c>
      <c r="M4">
        <f t="shared" si="2"/>
        <v>1</v>
      </c>
      <c r="O4">
        <v>1</v>
      </c>
      <c r="P4">
        <v>3</v>
      </c>
      <c r="Q4" t="s">
        <v>13</v>
      </c>
    </row>
    <row r="5" spans="7:17" ht="13.5" thickBot="1">
      <c r="G5" s="52">
        <f t="shared" si="3"/>
        <v>39069</v>
      </c>
      <c r="H5">
        <f t="shared" si="0"/>
        <v>1</v>
      </c>
      <c r="I5">
        <f t="shared" si="1"/>
        <v>1</v>
      </c>
      <c r="K5">
        <v>122</v>
      </c>
      <c r="L5" t="str">
        <f>VLOOKUP("paire",table_libellé,2,0)</f>
        <v>-----------------</v>
      </c>
      <c r="M5">
        <f t="shared" si="2"/>
        <v>1</v>
      </c>
      <c r="O5">
        <v>1</v>
      </c>
      <c r="P5">
        <v>5</v>
      </c>
      <c r="Q5" t="s">
        <v>13</v>
      </c>
    </row>
    <row r="6" spans="2:17" ht="12.75">
      <c r="B6" s="62" t="s">
        <v>33</v>
      </c>
      <c r="C6" s="63">
        <v>0</v>
      </c>
      <c r="D6" s="59" t="str">
        <f>IF(mode_Alsace=0,"Alsace = non","Alsace = OUI")</f>
        <v>Alsace = non</v>
      </c>
      <c r="G6" s="52">
        <f t="shared" si="3"/>
        <v>39070</v>
      </c>
      <c r="H6">
        <f t="shared" si="0"/>
        <v>1</v>
      </c>
      <c r="I6">
        <f t="shared" si="1"/>
        <v>1</v>
      </c>
      <c r="K6">
        <v>132</v>
      </c>
      <c r="L6" t="str">
        <f>VLOOKUP("impaire",table_libellé,2,0)</f>
        <v>garde</v>
      </c>
      <c r="M6">
        <f t="shared" si="2"/>
        <v>1</v>
      </c>
      <c r="O6">
        <v>7</v>
      </c>
      <c r="P6" t="s">
        <v>13</v>
      </c>
      <c r="Q6">
        <v>1</v>
      </c>
    </row>
    <row r="7" spans="2:17" ht="12.75">
      <c r="B7" s="62" t="s">
        <v>34</v>
      </c>
      <c r="C7" s="64">
        <v>0</v>
      </c>
      <c r="D7" s="60" t="str">
        <f>IF(samedi_ouvrable,"samedis ouvrables=OUI","samedis ouvrables=non")</f>
        <v>samedis ouvrables=non</v>
      </c>
      <c r="G7" s="52">
        <f t="shared" si="3"/>
        <v>39071</v>
      </c>
      <c r="H7">
        <f t="shared" si="0"/>
        <v>1</v>
      </c>
      <c r="I7">
        <f t="shared" si="1"/>
        <v>1</v>
      </c>
      <c r="K7">
        <v>133</v>
      </c>
      <c r="L7" t="str">
        <f>VLOOKUP("impaire",table_libellé,2,0)</f>
        <v>garde</v>
      </c>
      <c r="M7">
        <f t="shared" si="2"/>
        <v>1</v>
      </c>
      <c r="Q7">
        <v>3</v>
      </c>
    </row>
    <row r="8" spans="2:17" ht="15">
      <c r="B8" s="62" t="s">
        <v>35</v>
      </c>
      <c r="C8" s="65">
        <v>1</v>
      </c>
      <c r="D8" s="61" t="str">
        <f>IF(avec_fond,"couleur de fond = oui","couleur de fond=NON")</f>
        <v>couleur de fond = oui</v>
      </c>
      <c r="E8" s="58"/>
      <c r="F8" s="58"/>
      <c r="G8" s="52">
        <f t="shared" si="3"/>
        <v>39072</v>
      </c>
      <c r="H8">
        <f t="shared" si="0"/>
        <v>1</v>
      </c>
      <c r="I8">
        <f t="shared" si="1"/>
        <v>1</v>
      </c>
      <c r="K8">
        <v>143</v>
      </c>
      <c r="L8" t="str">
        <f>VLOOKUP("paire",table_libellé,2,0)</f>
        <v>-----------------</v>
      </c>
      <c r="M8">
        <f t="shared" si="2"/>
        <v>1</v>
      </c>
      <c r="Q8">
        <v>5</v>
      </c>
    </row>
    <row r="9" spans="2:13" ht="12.75">
      <c r="B9" s="62" t="s">
        <v>37</v>
      </c>
      <c r="C9" s="64">
        <v>0</v>
      </c>
      <c r="D9" s="60" t="str">
        <f>IF(mode_pentecote,"lundi de Pentecôte = oui","lundi de Pentecôte=NON")</f>
        <v>lundi de Pentecôte=NON</v>
      </c>
      <c r="G9" s="52">
        <f t="shared" si="3"/>
        <v>39073</v>
      </c>
      <c r="H9">
        <f t="shared" si="0"/>
        <v>1</v>
      </c>
      <c r="I9">
        <f t="shared" si="1"/>
        <v>1</v>
      </c>
      <c r="K9">
        <v>144</v>
      </c>
      <c r="L9" t="str">
        <f>VLOOKUP("paire",table_libellé,2,0)</f>
        <v>-----------------</v>
      </c>
      <c r="M9">
        <f t="shared" si="2"/>
        <v>1</v>
      </c>
    </row>
    <row r="10" spans="7:19" ht="12.75">
      <c r="G10" s="53">
        <f t="shared" si="3"/>
        <v>39074</v>
      </c>
      <c r="H10" s="54">
        <f t="shared" si="0"/>
        <v>0</v>
      </c>
      <c r="I10" s="54">
        <f t="shared" si="1"/>
        <v>1</v>
      </c>
      <c r="K10">
        <v>154</v>
      </c>
      <c r="L10" t="str">
        <f>VLOOKUP("impaire",table_libellé,2,0)</f>
        <v>garde</v>
      </c>
      <c r="M10">
        <f t="shared" si="2"/>
        <v>1</v>
      </c>
      <c r="S10" t="s">
        <v>46</v>
      </c>
    </row>
    <row r="11" spans="2:21" ht="12.75">
      <c r="B11" s="90">
        <v>39452.0062962963</v>
      </c>
      <c r="C11" s="90"/>
      <c r="D11" s="90"/>
      <c r="G11" s="52">
        <f t="shared" si="3"/>
        <v>39075</v>
      </c>
      <c r="H11">
        <f t="shared" si="0"/>
        <v>0</v>
      </c>
      <c r="I11">
        <f t="shared" si="1"/>
        <v>0</v>
      </c>
      <c r="K11">
        <v>155</v>
      </c>
      <c r="L11" t="str">
        <f>VLOOKUP("impaire",table_libellé,2,0)</f>
        <v>garde</v>
      </c>
      <c r="M11">
        <f t="shared" si="2"/>
        <v>1</v>
      </c>
      <c r="P11" s="71" t="s">
        <v>45</v>
      </c>
      <c r="Q11" s="72" t="s">
        <v>46</v>
      </c>
      <c r="S11" t="str">
        <f>choix_1_2</f>
        <v>impaire</v>
      </c>
      <c r="T11" s="82" t="str">
        <f>VLOOKUP(S11,table_libellé,2,0)</f>
        <v>garde</v>
      </c>
      <c r="U11">
        <f>COUNTIF('calendrier automatique'!C4:FH34,paramètres!T11)</f>
        <v>58</v>
      </c>
    </row>
    <row r="12" spans="7:19" ht="12.75">
      <c r="G12" s="52">
        <f t="shared" si="3"/>
        <v>39076</v>
      </c>
      <c r="H12">
        <f t="shared" si="0"/>
        <v>0</v>
      </c>
      <c r="I12">
        <f t="shared" si="1"/>
        <v>0</v>
      </c>
      <c r="K12">
        <v>701</v>
      </c>
      <c r="L12" t="str">
        <f>VLOOKUP("impaire",table_libellé,2,0)</f>
        <v>garde</v>
      </c>
      <c r="M12">
        <f t="shared" si="2"/>
        <v>1</v>
      </c>
      <c r="P12" s="73" t="s">
        <v>44</v>
      </c>
      <c r="Q12" s="74" t="str">
        <f>IF(choix_1_2=P12,S13,S12)</f>
        <v>garde</v>
      </c>
      <c r="S12" s="80" t="s">
        <v>49</v>
      </c>
    </row>
    <row r="13" spans="2:19" ht="12.75">
      <c r="B13" s="91">
        <v>3</v>
      </c>
      <c r="C13" s="91"/>
      <c r="D13" s="91"/>
      <c r="G13" s="52">
        <f t="shared" si="3"/>
        <v>39077</v>
      </c>
      <c r="H13">
        <f t="shared" si="0"/>
        <v>1</v>
      </c>
      <c r="I13">
        <f t="shared" si="1"/>
        <v>1</v>
      </c>
      <c r="K13">
        <v>711</v>
      </c>
      <c r="L13" t="str">
        <f>VLOOKUP("paire",table_libellé,2,0)</f>
        <v>-----------------</v>
      </c>
      <c r="M13">
        <f t="shared" si="2"/>
        <v>1</v>
      </c>
      <c r="P13" s="75" t="s">
        <v>43</v>
      </c>
      <c r="Q13" s="74" t="str">
        <f>IF(choix_1_2=P13,S13,S12)</f>
        <v>-----------------</v>
      </c>
      <c r="S13" s="79" t="s">
        <v>42</v>
      </c>
    </row>
    <row r="14" spans="7:13" ht="12.75">
      <c r="G14" s="52">
        <f t="shared" si="3"/>
        <v>39078</v>
      </c>
      <c r="H14">
        <f t="shared" si="0"/>
        <v>1</v>
      </c>
      <c r="I14">
        <f t="shared" si="1"/>
        <v>1</v>
      </c>
      <c r="K14">
        <v>712</v>
      </c>
      <c r="L14" t="str">
        <f>VLOOKUP("paire",table_libellé,2,0)</f>
        <v>-----------------</v>
      </c>
      <c r="M14">
        <f t="shared" si="2"/>
        <v>1</v>
      </c>
    </row>
    <row r="15" spans="7:18" ht="12.75">
      <c r="G15" s="52">
        <f t="shared" si="3"/>
        <v>39079</v>
      </c>
      <c r="H15">
        <f t="shared" si="0"/>
        <v>1</v>
      </c>
      <c r="I15">
        <f t="shared" si="1"/>
        <v>1</v>
      </c>
      <c r="K15">
        <v>722</v>
      </c>
      <c r="L15" t="str">
        <f>VLOOKUP("impaire",table_libellé,2,0)</f>
        <v>garde</v>
      </c>
      <c r="M15">
        <f t="shared" si="2"/>
        <v>1</v>
      </c>
      <c r="P15" s="76" t="s">
        <v>47</v>
      </c>
      <c r="Q15" s="77" t="str">
        <f>REPT("/",15)</f>
        <v>///////////////</v>
      </c>
      <c r="R15" t="s">
        <v>1</v>
      </c>
    </row>
    <row r="16" spans="7:13" ht="12.75">
      <c r="G16" s="52">
        <f t="shared" si="3"/>
        <v>39080</v>
      </c>
      <c r="H16">
        <f t="shared" si="0"/>
        <v>1</v>
      </c>
      <c r="I16">
        <f t="shared" si="1"/>
        <v>1</v>
      </c>
      <c r="K16">
        <v>723</v>
      </c>
      <c r="L16" t="str">
        <f>VLOOKUP("impaire",table_libellé,2,0)</f>
        <v>garde</v>
      </c>
      <c r="M16">
        <f t="shared" si="2"/>
        <v>1</v>
      </c>
    </row>
    <row r="17" spans="2:13" ht="12.75">
      <c r="B17" s="92" t="s">
        <v>48</v>
      </c>
      <c r="C17" s="92"/>
      <c r="D17" s="92"/>
      <c r="E17" s="92"/>
      <c r="F17" s="92"/>
      <c r="K17">
        <v>733</v>
      </c>
      <c r="L17" t="str">
        <f>VLOOKUP("paire",table_libellé,2,0)</f>
        <v>-----------------</v>
      </c>
      <c r="M17">
        <f t="shared" si="2"/>
        <v>1</v>
      </c>
    </row>
    <row r="18" spans="11:13" ht="12.75">
      <c r="K18">
        <v>734</v>
      </c>
      <c r="L18" t="str">
        <f>VLOOKUP("paire",table_libellé,2,0)</f>
        <v>-----------------</v>
      </c>
      <c r="M18">
        <f t="shared" si="2"/>
        <v>1</v>
      </c>
    </row>
    <row r="19" spans="11:13" ht="12.75">
      <c r="K19">
        <v>744</v>
      </c>
      <c r="L19" t="str">
        <f>VLOOKUP("impaire",table_libellé,2,0)</f>
        <v>garde</v>
      </c>
      <c r="M19">
        <f t="shared" si="2"/>
        <v>1</v>
      </c>
    </row>
    <row r="20" spans="11:13" ht="12.75">
      <c r="K20">
        <v>745</v>
      </c>
      <c r="L20" t="str">
        <f>VLOOKUP("impaire",table_libellé,2,0)</f>
        <v>garde</v>
      </c>
      <c r="M20">
        <f t="shared" si="2"/>
        <v>1</v>
      </c>
    </row>
    <row r="23" spans="2:4" ht="26.25">
      <c r="B23" s="93">
        <f ca="1">paques(YEAR(TODAY()))</f>
        <v>39530</v>
      </c>
      <c r="C23" s="93"/>
      <c r="D23" s="68">
        <f>IF(ISERR(B23),"attention les macros sont pratiquement indispensables","")</f>
      </c>
    </row>
  </sheetData>
  <mergeCells count="4">
    <mergeCell ref="B11:D11"/>
    <mergeCell ref="B13:D13"/>
    <mergeCell ref="B17:F17"/>
    <mergeCell ref="B23:C23"/>
  </mergeCells>
  <conditionalFormatting sqref="K2:K20">
    <cfRule type="expression" priority="1" dxfId="10" stopIfTrue="1">
      <formula>(L2="oui")</formula>
    </cfRule>
  </conditionalFormatting>
  <dataValidations count="3">
    <dataValidation errorStyle="warning" type="list" allowBlank="1" showInputMessage="1" showErrorMessage="1" error="0=non&#10;1=oui" sqref="C8">
      <formula1>"0,1"</formula1>
    </dataValidation>
    <dataValidation type="list" allowBlank="1" showInputMessage="1" showErrorMessage="1" error="0=samedi non ouvrable&#10;1 = samedi ouvrable" sqref="C7 C9">
      <formula1>"0,1"</formula1>
    </dataValidation>
    <dataValidation type="list" allowBlank="1" showInputMessage="1" showErrorMessage="1" sqref="C6">
      <formula1>"0,1"</formula1>
    </dataValidation>
  </dataValidations>
  <printOptions/>
  <pageMargins left="0.75" right="0.75" top="1" bottom="1" header="0.4921259845" footer="0.4921259845"/>
  <pageSetup horizontalDpi="300" verticalDpi="3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B1:O665"/>
  <sheetViews>
    <sheetView showGridLines="0" workbookViewId="0" topLeftCell="A1">
      <selection activeCell="A1" sqref="A1"/>
    </sheetView>
  </sheetViews>
  <sheetFormatPr defaultColWidth="11.421875" defaultRowHeight="28.5" customHeight="1"/>
  <cols>
    <col min="1" max="1" width="2.57421875" style="0" customWidth="1"/>
    <col min="2" max="2" width="16.421875" style="0" customWidth="1"/>
    <col min="3" max="3" width="20.28125" style="0" customWidth="1"/>
    <col min="4" max="4" width="17.57421875" style="0" bestFit="1" customWidth="1"/>
    <col min="5" max="6" width="13.7109375" style="0" customWidth="1"/>
    <col min="7" max="7" width="2.00390625" style="0" customWidth="1"/>
    <col min="8" max="8" width="2.28125" style="0" customWidth="1"/>
    <col min="9" max="9" width="5.7109375" style="3" customWidth="1"/>
    <col min="10" max="10" width="1.421875" style="3" customWidth="1"/>
    <col min="11" max="11" width="14.7109375" style="3" customWidth="1"/>
    <col min="12" max="12" width="3.00390625" style="0" customWidth="1"/>
    <col min="13" max="13" width="5.8515625" style="0" customWidth="1"/>
    <col min="14" max="14" width="15.421875" style="0" customWidth="1"/>
    <col min="15" max="15" width="13.7109375" style="0" customWidth="1"/>
    <col min="16" max="16" width="1.8515625" style="0" customWidth="1"/>
    <col min="17" max="16384" width="13.7109375" style="0" customWidth="1"/>
  </cols>
  <sheetData>
    <row r="1" spans="9:15" ht="15" customHeight="1" thickBot="1" thickTop="1">
      <c r="I1" s="42">
        <v>38412</v>
      </c>
      <c r="J1" s="16"/>
      <c r="K1" s="16"/>
      <c r="M1" s="16"/>
      <c r="N1" s="16"/>
      <c r="O1" s="16"/>
    </row>
    <row r="2" spans="2:14" ht="39.75" customHeight="1" thickTop="1">
      <c r="B2" s="28" t="s">
        <v>22</v>
      </c>
      <c r="I2" s="98" t="s">
        <v>26</v>
      </c>
      <c r="J2" s="98"/>
      <c r="K2" s="98"/>
      <c r="L2" s="98"/>
      <c r="M2" s="98"/>
      <c r="N2" s="98"/>
    </row>
    <row r="3" ht="15" customHeight="1">
      <c r="H3" s="33"/>
    </row>
    <row r="4" spans="8:13" ht="15" customHeight="1">
      <c r="H4" s="33" t="s">
        <v>23</v>
      </c>
      <c r="I4" s="97" t="s">
        <v>24</v>
      </c>
      <c r="J4" s="97"/>
      <c r="K4" s="97"/>
      <c r="L4" s="97"/>
      <c r="M4" s="97"/>
    </row>
    <row r="5" spans="9:13" ht="25.5" customHeight="1">
      <c r="I5" s="97"/>
      <c r="J5" s="97"/>
      <c r="K5" s="97"/>
      <c r="L5" s="97"/>
      <c r="M5" s="97"/>
    </row>
    <row r="6" ht="15" customHeight="1"/>
    <row r="7" ht="15" customHeight="1">
      <c r="I7" s="3" t="s">
        <v>19</v>
      </c>
    </row>
    <row r="8" spans="9:15" ht="15" customHeight="1">
      <c r="I8" s="99" t="s">
        <v>4</v>
      </c>
      <c r="J8" s="99"/>
      <c r="K8" s="99"/>
      <c r="M8" s="99" t="s">
        <v>7</v>
      </c>
      <c r="N8" s="99"/>
      <c r="O8" s="99"/>
    </row>
    <row r="9" spans="9:15" ht="15" customHeight="1">
      <c r="I9"/>
      <c r="J9"/>
      <c r="K9"/>
      <c r="M9" s="95" t="s">
        <v>17</v>
      </c>
      <c r="N9" s="96"/>
      <c r="O9" s="96"/>
    </row>
    <row r="10" spans="10:15" ht="15" customHeight="1">
      <c r="J10"/>
      <c r="K10"/>
      <c r="M10" s="96"/>
      <c r="N10" s="96"/>
      <c r="O10" s="96"/>
    </row>
    <row r="11" spans="9:11" ht="28.5" customHeight="1">
      <c r="I11"/>
      <c r="J11"/>
      <c r="K11"/>
    </row>
    <row r="12" spans="9:15" ht="18">
      <c r="I12" s="24">
        <f>I14</f>
        <v>37803</v>
      </c>
      <c r="J12" s="25"/>
      <c r="K12" s="25"/>
      <c r="M12" s="24">
        <f>M14</f>
        <v>37803</v>
      </c>
      <c r="N12" s="25"/>
      <c r="O12" s="25"/>
    </row>
    <row r="13" spans="2:15" ht="12.75" customHeight="1" thickBot="1">
      <c r="B13" s="30"/>
      <c r="C13" s="31"/>
      <c r="D13" s="31"/>
      <c r="E13" s="31"/>
      <c r="F13" s="31"/>
      <c r="I13" s="8"/>
      <c r="J13" s="8"/>
      <c r="K13" s="8"/>
      <c r="M13" s="26" t="s">
        <v>15</v>
      </c>
      <c r="N13" s="26" t="s">
        <v>5</v>
      </c>
      <c r="O13" s="26" t="s">
        <v>6</v>
      </c>
    </row>
    <row r="14" spans="2:15" ht="28.5" customHeight="1">
      <c r="B14" s="6" t="s">
        <v>18</v>
      </c>
      <c r="C14" s="6"/>
      <c r="D14" s="29" t="s">
        <v>2</v>
      </c>
      <c r="E14" s="6"/>
      <c r="F14" s="6"/>
      <c r="I14" s="12">
        <v>37803</v>
      </c>
      <c r="J14" s="13"/>
      <c r="K14" s="14" t="s">
        <v>20</v>
      </c>
      <c r="M14" s="12">
        <v>37803</v>
      </c>
      <c r="N14" s="13" t="s">
        <v>16</v>
      </c>
      <c r="O14" s="14"/>
    </row>
    <row r="15" spans="2:15" ht="28.5" customHeight="1">
      <c r="B15" s="6"/>
      <c r="C15" s="6"/>
      <c r="D15" s="6"/>
      <c r="E15" s="6"/>
      <c r="F15" s="6"/>
      <c r="I15" s="10">
        <f aca="true" t="shared" si="0" ref="I15:I21">I14+1</f>
        <v>37804</v>
      </c>
      <c r="J15" s="20"/>
      <c r="K15" s="11" t="s">
        <v>8</v>
      </c>
      <c r="M15" s="10">
        <f aca="true" t="shared" si="1" ref="M15:M21">M14+1</f>
        <v>37804</v>
      </c>
      <c r="N15" s="18" t="s">
        <v>11</v>
      </c>
      <c r="O15" s="11"/>
    </row>
    <row r="16" spans="5:15" ht="28.5" customHeight="1">
      <c r="E16" s="6"/>
      <c r="F16" s="6"/>
      <c r="I16" s="10">
        <f t="shared" si="0"/>
        <v>37805</v>
      </c>
      <c r="J16" s="4"/>
      <c r="K16" s="11"/>
      <c r="M16" s="10">
        <f t="shared" si="1"/>
        <v>37805</v>
      </c>
      <c r="N16" s="17" t="s">
        <v>12</v>
      </c>
      <c r="O16" s="11"/>
    </row>
    <row r="17" spans="2:15" ht="28.5" customHeight="1">
      <c r="B17" s="6"/>
      <c r="C17" s="6"/>
      <c r="D17" s="6"/>
      <c r="E17" s="6"/>
      <c r="F17" s="6"/>
      <c r="I17" s="10">
        <f t="shared" si="0"/>
        <v>37806</v>
      </c>
      <c r="J17" s="20"/>
      <c r="K17" s="11" t="s">
        <v>9</v>
      </c>
      <c r="M17" s="10">
        <f t="shared" si="1"/>
        <v>37806</v>
      </c>
      <c r="N17" s="4"/>
      <c r="O17" s="23" t="s">
        <v>13</v>
      </c>
    </row>
    <row r="18" spans="5:15" ht="28.5" customHeight="1">
      <c r="E18" s="6"/>
      <c r="F18" s="6"/>
      <c r="I18" s="10">
        <f t="shared" si="0"/>
        <v>37807</v>
      </c>
      <c r="J18" s="4"/>
      <c r="K18" s="11"/>
      <c r="M18" s="10">
        <f t="shared" si="1"/>
        <v>37807</v>
      </c>
      <c r="N18" s="4"/>
      <c r="O18" s="11"/>
    </row>
    <row r="19" spans="9:15" ht="28.5" customHeight="1">
      <c r="I19" s="10">
        <f t="shared" si="0"/>
        <v>37808</v>
      </c>
      <c r="J19" s="4"/>
      <c r="K19" s="11"/>
      <c r="M19" s="10">
        <f t="shared" si="1"/>
        <v>37808</v>
      </c>
      <c r="N19" s="4"/>
      <c r="O19" s="11"/>
    </row>
    <row r="20" spans="9:15" ht="28.5" customHeight="1">
      <c r="I20" s="10">
        <f t="shared" si="0"/>
        <v>37809</v>
      </c>
      <c r="J20" s="21"/>
      <c r="K20" s="11" t="s">
        <v>10</v>
      </c>
      <c r="M20" s="10">
        <f t="shared" si="1"/>
        <v>37809</v>
      </c>
      <c r="N20" s="4"/>
      <c r="O20" s="22" t="s">
        <v>14</v>
      </c>
    </row>
    <row r="21" spans="9:15" ht="28.5" customHeight="1">
      <c r="I21" s="10">
        <f t="shared" si="0"/>
        <v>37810</v>
      </c>
      <c r="J21" s="21"/>
      <c r="K21" s="27" t="s">
        <v>21</v>
      </c>
      <c r="M21" s="10">
        <f t="shared" si="1"/>
        <v>37810</v>
      </c>
      <c r="N21" s="17" t="s">
        <v>11</v>
      </c>
      <c r="O21" s="19" t="s">
        <v>12</v>
      </c>
    </row>
    <row r="22" spans="9:13" ht="28.5" customHeight="1">
      <c r="I22" t="s">
        <v>3</v>
      </c>
      <c r="J22"/>
      <c r="K22"/>
      <c r="M22" t="s">
        <v>3</v>
      </c>
    </row>
    <row r="23" spans="3:11" ht="28.5" customHeight="1">
      <c r="C23" s="43" t="s">
        <v>28</v>
      </c>
      <c r="J23"/>
      <c r="K23"/>
    </row>
    <row r="24" spans="2:11" ht="28.5" customHeight="1">
      <c r="B24" s="94"/>
      <c r="C24" s="94"/>
      <c r="D24" s="94"/>
      <c r="I24"/>
      <c r="J24"/>
      <c r="K24"/>
    </row>
    <row r="25" spans="9:11" ht="28.5" customHeight="1">
      <c r="I25"/>
      <c r="J25"/>
      <c r="K25"/>
    </row>
    <row r="26" spans="9:11" ht="28.5" customHeight="1">
      <c r="I26"/>
      <c r="J26"/>
      <c r="K26"/>
    </row>
    <row r="27" spans="9:11" ht="28.5" customHeight="1">
      <c r="I27"/>
      <c r="J27"/>
      <c r="K27"/>
    </row>
    <row r="28" spans="9:11" ht="28.5" customHeight="1">
      <c r="I28"/>
      <c r="J28"/>
      <c r="K28"/>
    </row>
    <row r="29" spans="9:11" ht="28.5" customHeight="1">
      <c r="I29"/>
      <c r="J29"/>
      <c r="K29"/>
    </row>
    <row r="46" spans="9:11" ht="28.5" customHeight="1">
      <c r="I46"/>
      <c r="J46"/>
      <c r="K46"/>
    </row>
    <row r="47" spans="9:11" ht="28.5" customHeight="1">
      <c r="I47"/>
      <c r="J47"/>
      <c r="K47"/>
    </row>
    <row r="48" spans="9:11" ht="28.5" customHeight="1">
      <c r="I48"/>
      <c r="J48"/>
      <c r="K48"/>
    </row>
    <row r="49" spans="9:11" ht="28.5" customHeight="1">
      <c r="I49"/>
      <c r="J49"/>
      <c r="K49"/>
    </row>
    <row r="50" spans="9:11" ht="28.5" customHeight="1">
      <c r="I50"/>
      <c r="J50"/>
      <c r="K50"/>
    </row>
    <row r="51" spans="9:11" ht="28.5" customHeight="1">
      <c r="I51"/>
      <c r="J51"/>
      <c r="K51"/>
    </row>
    <row r="52" spans="9:11" ht="28.5" customHeight="1">
      <c r="I52"/>
      <c r="J52"/>
      <c r="K52"/>
    </row>
    <row r="53" spans="9:11" ht="28.5" customHeight="1">
      <c r="I53"/>
      <c r="J53"/>
      <c r="K53"/>
    </row>
    <row r="54" spans="9:11" ht="28.5" customHeight="1">
      <c r="I54"/>
      <c r="J54"/>
      <c r="K54"/>
    </row>
    <row r="55" spans="9:11" ht="28.5" customHeight="1">
      <c r="I55"/>
      <c r="J55"/>
      <c r="K55"/>
    </row>
    <row r="56" spans="9:11" ht="28.5" customHeight="1">
      <c r="I56"/>
      <c r="J56"/>
      <c r="K56"/>
    </row>
    <row r="57" spans="9:11" ht="28.5" customHeight="1">
      <c r="I57"/>
      <c r="J57"/>
      <c r="K57"/>
    </row>
    <row r="58" spans="9:11" ht="28.5" customHeight="1">
      <c r="I58"/>
      <c r="J58"/>
      <c r="K58"/>
    </row>
    <row r="59" spans="9:11" ht="28.5" customHeight="1">
      <c r="I59"/>
      <c r="J59"/>
      <c r="K59"/>
    </row>
    <row r="60" spans="9:11" ht="28.5" customHeight="1">
      <c r="I60"/>
      <c r="J60"/>
      <c r="K60"/>
    </row>
    <row r="61" spans="9:11" ht="28.5" customHeight="1">
      <c r="I61"/>
      <c r="J61"/>
      <c r="K61"/>
    </row>
    <row r="62" spans="9:11" ht="28.5" customHeight="1">
      <c r="I62"/>
      <c r="J62"/>
      <c r="K62"/>
    </row>
    <row r="63" spans="9:11" ht="28.5" customHeight="1">
      <c r="I63"/>
      <c r="J63"/>
      <c r="K63"/>
    </row>
    <row r="64" spans="9:11" ht="28.5" customHeight="1">
      <c r="I64"/>
      <c r="J64"/>
      <c r="K64"/>
    </row>
    <row r="65" spans="9:11" ht="28.5" customHeight="1">
      <c r="I65"/>
      <c r="J65"/>
      <c r="K65"/>
    </row>
    <row r="66" spans="9:11" ht="28.5" customHeight="1">
      <c r="I66"/>
      <c r="J66"/>
      <c r="K66"/>
    </row>
    <row r="67" spans="9:11" ht="28.5" customHeight="1">
      <c r="I67"/>
      <c r="J67"/>
      <c r="K67"/>
    </row>
    <row r="68" spans="9:11" ht="28.5" customHeight="1">
      <c r="I68"/>
      <c r="J68"/>
      <c r="K68"/>
    </row>
    <row r="69" spans="9:11" ht="28.5" customHeight="1">
      <c r="I69"/>
      <c r="J69"/>
      <c r="K69"/>
    </row>
    <row r="70" spans="9:11" ht="28.5" customHeight="1">
      <c r="I70"/>
      <c r="J70"/>
      <c r="K70"/>
    </row>
    <row r="71" spans="9:11" ht="28.5" customHeight="1">
      <c r="I71"/>
      <c r="J71"/>
      <c r="K71"/>
    </row>
    <row r="72" spans="9:11" ht="28.5" customHeight="1">
      <c r="I72"/>
      <c r="J72"/>
      <c r="K72"/>
    </row>
    <row r="73" spans="9:11" ht="28.5" customHeight="1">
      <c r="I73"/>
      <c r="J73"/>
      <c r="K73"/>
    </row>
    <row r="74" spans="9:11" ht="28.5" customHeight="1">
      <c r="I74"/>
      <c r="J74"/>
      <c r="K74"/>
    </row>
    <row r="75" spans="9:11" ht="28.5" customHeight="1">
      <c r="I75"/>
      <c r="J75"/>
      <c r="K75"/>
    </row>
    <row r="76" spans="9:11" ht="28.5" customHeight="1">
      <c r="I76"/>
      <c r="J76"/>
      <c r="K76"/>
    </row>
    <row r="77" spans="9:11" ht="28.5" customHeight="1">
      <c r="I77"/>
      <c r="J77"/>
      <c r="K77"/>
    </row>
    <row r="78" spans="9:11" ht="28.5" customHeight="1">
      <c r="I78"/>
      <c r="J78"/>
      <c r="K78"/>
    </row>
    <row r="79" spans="9:11" ht="28.5" customHeight="1">
      <c r="I79"/>
      <c r="J79"/>
      <c r="K79"/>
    </row>
    <row r="80" spans="9:11" ht="28.5" customHeight="1">
      <c r="I80"/>
      <c r="J80"/>
      <c r="K80"/>
    </row>
    <row r="81" spans="9:11" ht="28.5" customHeight="1">
      <c r="I81"/>
      <c r="J81"/>
      <c r="K81"/>
    </row>
    <row r="82" spans="9:11" ht="28.5" customHeight="1">
      <c r="I82"/>
      <c r="J82"/>
      <c r="K82"/>
    </row>
    <row r="83" spans="9:11" ht="28.5" customHeight="1">
      <c r="I83"/>
      <c r="J83"/>
      <c r="K83"/>
    </row>
    <row r="84" spans="9:11" ht="28.5" customHeight="1">
      <c r="I84"/>
      <c r="J84"/>
      <c r="K84"/>
    </row>
    <row r="85" spans="9:11" ht="28.5" customHeight="1">
      <c r="I85"/>
      <c r="J85"/>
      <c r="K85"/>
    </row>
    <row r="86" spans="9:11" ht="28.5" customHeight="1">
      <c r="I86"/>
      <c r="J86"/>
      <c r="K86"/>
    </row>
    <row r="87" spans="9:11" ht="28.5" customHeight="1">
      <c r="I87"/>
      <c r="J87"/>
      <c r="K87"/>
    </row>
    <row r="88" spans="9:11" ht="28.5" customHeight="1">
      <c r="I88"/>
      <c r="J88"/>
      <c r="K88"/>
    </row>
    <row r="89" spans="9:11" ht="28.5" customHeight="1">
      <c r="I89"/>
      <c r="J89"/>
      <c r="K89"/>
    </row>
    <row r="90" spans="9:11" ht="28.5" customHeight="1">
      <c r="I90"/>
      <c r="J90"/>
      <c r="K90"/>
    </row>
    <row r="91" spans="9:11" ht="28.5" customHeight="1">
      <c r="I91"/>
      <c r="J91"/>
      <c r="K91"/>
    </row>
    <row r="92" spans="9:11" ht="28.5" customHeight="1">
      <c r="I92"/>
      <c r="J92"/>
      <c r="K92"/>
    </row>
    <row r="93" spans="9:11" ht="28.5" customHeight="1">
      <c r="I93"/>
      <c r="J93"/>
      <c r="K93"/>
    </row>
    <row r="94" spans="9:11" ht="28.5" customHeight="1">
      <c r="I94"/>
      <c r="J94"/>
      <c r="K94"/>
    </row>
    <row r="95" spans="9:11" ht="28.5" customHeight="1">
      <c r="I95"/>
      <c r="J95"/>
      <c r="K95"/>
    </row>
    <row r="96" spans="9:11" ht="28.5" customHeight="1">
      <c r="I96"/>
      <c r="J96"/>
      <c r="K96"/>
    </row>
    <row r="97" spans="9:11" ht="28.5" customHeight="1">
      <c r="I97"/>
      <c r="J97"/>
      <c r="K97"/>
    </row>
    <row r="98" spans="9:11" ht="28.5" customHeight="1">
      <c r="I98"/>
      <c r="J98"/>
      <c r="K98"/>
    </row>
    <row r="99" spans="9:11" ht="28.5" customHeight="1">
      <c r="I99"/>
      <c r="J99"/>
      <c r="K99"/>
    </row>
    <row r="100" spans="9:11" ht="28.5" customHeight="1">
      <c r="I100"/>
      <c r="J100"/>
      <c r="K100"/>
    </row>
    <row r="101" spans="9:11" ht="28.5" customHeight="1">
      <c r="I101"/>
      <c r="J101"/>
      <c r="K101"/>
    </row>
    <row r="102" spans="9:11" ht="28.5" customHeight="1">
      <c r="I102"/>
      <c r="J102"/>
      <c r="K102"/>
    </row>
    <row r="103" spans="9:11" ht="28.5" customHeight="1">
      <c r="I103"/>
      <c r="J103"/>
      <c r="K103"/>
    </row>
    <row r="104" spans="9:11" ht="28.5" customHeight="1">
      <c r="I104"/>
      <c r="J104"/>
      <c r="K104"/>
    </row>
    <row r="105" spans="9:11" ht="28.5" customHeight="1">
      <c r="I105"/>
      <c r="J105"/>
      <c r="K105"/>
    </row>
    <row r="106" spans="9:11" ht="28.5" customHeight="1">
      <c r="I106"/>
      <c r="J106"/>
      <c r="K106"/>
    </row>
    <row r="107" spans="9:11" ht="28.5" customHeight="1">
      <c r="I107"/>
      <c r="J107"/>
      <c r="K107"/>
    </row>
    <row r="108" spans="9:11" ht="28.5" customHeight="1">
      <c r="I108"/>
      <c r="J108"/>
      <c r="K108"/>
    </row>
    <row r="109" spans="9:11" ht="28.5" customHeight="1">
      <c r="I109"/>
      <c r="J109"/>
      <c r="K109"/>
    </row>
    <row r="110" spans="9:11" ht="28.5" customHeight="1">
      <c r="I110"/>
      <c r="J110"/>
      <c r="K110"/>
    </row>
    <row r="111" spans="9:11" ht="28.5" customHeight="1">
      <c r="I111"/>
      <c r="J111"/>
      <c r="K111"/>
    </row>
    <row r="112" spans="9:11" ht="28.5" customHeight="1">
      <c r="I112"/>
      <c r="J112"/>
      <c r="K112"/>
    </row>
    <row r="113" spans="9:11" ht="28.5" customHeight="1">
      <c r="I113"/>
      <c r="J113"/>
      <c r="K113"/>
    </row>
    <row r="114" spans="9:11" ht="28.5" customHeight="1">
      <c r="I114"/>
      <c r="J114"/>
      <c r="K114"/>
    </row>
    <row r="115" spans="9:11" ht="28.5" customHeight="1">
      <c r="I115"/>
      <c r="J115"/>
      <c r="K115"/>
    </row>
    <row r="116" spans="9:11" ht="28.5" customHeight="1">
      <c r="I116"/>
      <c r="J116"/>
      <c r="K116"/>
    </row>
    <row r="117" spans="9:11" ht="28.5" customHeight="1">
      <c r="I117"/>
      <c r="J117"/>
      <c r="K117"/>
    </row>
    <row r="118" spans="9:11" ht="28.5" customHeight="1">
      <c r="I118"/>
      <c r="J118"/>
      <c r="K118"/>
    </row>
    <row r="119" spans="9:11" ht="28.5" customHeight="1">
      <c r="I119"/>
      <c r="J119"/>
      <c r="K119"/>
    </row>
    <row r="120" spans="9:11" ht="28.5" customHeight="1">
      <c r="I120"/>
      <c r="J120"/>
      <c r="K120"/>
    </row>
    <row r="121" spans="9:11" ht="28.5" customHeight="1">
      <c r="I121"/>
      <c r="J121"/>
      <c r="K121"/>
    </row>
    <row r="122" spans="9:11" ht="28.5" customHeight="1">
      <c r="I122"/>
      <c r="J122"/>
      <c r="K122"/>
    </row>
    <row r="123" spans="9:11" ht="28.5" customHeight="1">
      <c r="I123"/>
      <c r="J123"/>
      <c r="K123"/>
    </row>
    <row r="124" spans="9:11" ht="28.5" customHeight="1">
      <c r="I124"/>
      <c r="J124"/>
      <c r="K124"/>
    </row>
    <row r="125" spans="9:11" ht="28.5" customHeight="1">
      <c r="I125"/>
      <c r="J125"/>
      <c r="K125"/>
    </row>
    <row r="126" spans="9:11" ht="28.5" customHeight="1">
      <c r="I126"/>
      <c r="J126"/>
      <c r="K126"/>
    </row>
    <row r="127" spans="9:11" ht="28.5" customHeight="1">
      <c r="I127"/>
      <c r="J127"/>
      <c r="K127"/>
    </row>
    <row r="128" spans="9:11" ht="28.5" customHeight="1">
      <c r="I128"/>
      <c r="J128"/>
      <c r="K128"/>
    </row>
    <row r="129" spans="9:11" ht="28.5" customHeight="1">
      <c r="I129"/>
      <c r="J129"/>
      <c r="K129"/>
    </row>
    <row r="130" spans="9:11" ht="28.5" customHeight="1">
      <c r="I130"/>
      <c r="J130"/>
      <c r="K130"/>
    </row>
    <row r="131" spans="9:11" ht="28.5" customHeight="1">
      <c r="I131"/>
      <c r="J131"/>
      <c r="K131"/>
    </row>
    <row r="132" spans="9:11" ht="28.5" customHeight="1">
      <c r="I132"/>
      <c r="J132"/>
      <c r="K132"/>
    </row>
    <row r="133" spans="9:11" ht="28.5" customHeight="1">
      <c r="I133"/>
      <c r="J133"/>
      <c r="K133"/>
    </row>
    <row r="134" spans="9:11" ht="28.5" customHeight="1">
      <c r="I134"/>
      <c r="J134"/>
      <c r="K134"/>
    </row>
    <row r="135" spans="9:11" ht="28.5" customHeight="1">
      <c r="I135"/>
      <c r="J135"/>
      <c r="K135"/>
    </row>
    <row r="136" spans="9:11" ht="28.5" customHeight="1">
      <c r="I136"/>
      <c r="J136"/>
      <c r="K136"/>
    </row>
    <row r="137" spans="9:11" ht="28.5" customHeight="1">
      <c r="I137"/>
      <c r="J137"/>
      <c r="K137"/>
    </row>
    <row r="138" spans="9:11" ht="28.5" customHeight="1">
      <c r="I138"/>
      <c r="J138"/>
      <c r="K138"/>
    </row>
    <row r="139" spans="9:11" ht="28.5" customHeight="1">
      <c r="I139"/>
      <c r="J139"/>
      <c r="K139"/>
    </row>
    <row r="140" spans="9:11" ht="28.5" customHeight="1">
      <c r="I140"/>
      <c r="J140"/>
      <c r="K140"/>
    </row>
    <row r="141" spans="9:11" ht="28.5" customHeight="1">
      <c r="I141"/>
      <c r="J141"/>
      <c r="K141"/>
    </row>
    <row r="142" spans="9:11" ht="28.5" customHeight="1">
      <c r="I142"/>
      <c r="J142"/>
      <c r="K142"/>
    </row>
    <row r="143" spans="9:11" ht="28.5" customHeight="1">
      <c r="I143"/>
      <c r="J143"/>
      <c r="K143"/>
    </row>
    <row r="144" spans="9:11" ht="28.5" customHeight="1">
      <c r="I144"/>
      <c r="J144"/>
      <c r="K144"/>
    </row>
    <row r="145" spans="9:11" ht="28.5" customHeight="1">
      <c r="I145"/>
      <c r="J145"/>
      <c r="K145"/>
    </row>
    <row r="146" spans="9:11" ht="28.5" customHeight="1">
      <c r="I146"/>
      <c r="J146"/>
      <c r="K146"/>
    </row>
    <row r="147" spans="9:11" ht="28.5" customHeight="1">
      <c r="I147"/>
      <c r="J147"/>
      <c r="K147"/>
    </row>
    <row r="148" spans="9:11" ht="28.5" customHeight="1">
      <c r="I148"/>
      <c r="J148"/>
      <c r="K148"/>
    </row>
    <row r="149" spans="9:11" ht="28.5" customHeight="1">
      <c r="I149"/>
      <c r="J149"/>
      <c r="K149"/>
    </row>
    <row r="150" spans="9:11" ht="28.5" customHeight="1">
      <c r="I150"/>
      <c r="J150"/>
      <c r="K150"/>
    </row>
    <row r="151" spans="9:11" ht="28.5" customHeight="1">
      <c r="I151"/>
      <c r="J151"/>
      <c r="K151"/>
    </row>
    <row r="152" spans="9:11" ht="28.5" customHeight="1">
      <c r="I152"/>
      <c r="J152"/>
      <c r="K152"/>
    </row>
    <row r="153" spans="9:11" ht="28.5" customHeight="1">
      <c r="I153"/>
      <c r="J153"/>
      <c r="K153"/>
    </row>
    <row r="154" spans="9:11" ht="28.5" customHeight="1">
      <c r="I154"/>
      <c r="J154"/>
      <c r="K154"/>
    </row>
    <row r="155" spans="9:11" ht="28.5" customHeight="1">
      <c r="I155"/>
      <c r="J155"/>
      <c r="K155"/>
    </row>
    <row r="156" spans="9:11" ht="28.5" customHeight="1">
      <c r="I156"/>
      <c r="J156"/>
      <c r="K156"/>
    </row>
    <row r="157" spans="9:11" ht="28.5" customHeight="1">
      <c r="I157"/>
      <c r="J157"/>
      <c r="K157"/>
    </row>
    <row r="158" spans="9:11" ht="28.5" customHeight="1">
      <c r="I158"/>
      <c r="J158"/>
      <c r="K158"/>
    </row>
    <row r="159" spans="9:11" ht="28.5" customHeight="1">
      <c r="I159"/>
      <c r="J159"/>
      <c r="K159"/>
    </row>
    <row r="160" spans="9:11" ht="28.5" customHeight="1">
      <c r="I160"/>
      <c r="J160"/>
      <c r="K160"/>
    </row>
    <row r="161" spans="9:11" ht="28.5" customHeight="1">
      <c r="I161"/>
      <c r="J161"/>
      <c r="K161"/>
    </row>
    <row r="162" spans="9:11" ht="28.5" customHeight="1">
      <c r="I162"/>
      <c r="J162"/>
      <c r="K162"/>
    </row>
    <row r="163" spans="9:11" ht="28.5" customHeight="1">
      <c r="I163"/>
      <c r="J163"/>
      <c r="K163"/>
    </row>
    <row r="164" spans="9:11" ht="28.5" customHeight="1">
      <c r="I164"/>
      <c r="J164"/>
      <c r="K164"/>
    </row>
    <row r="165" spans="9:11" ht="28.5" customHeight="1">
      <c r="I165"/>
      <c r="J165"/>
      <c r="K165"/>
    </row>
    <row r="166" spans="9:11" ht="28.5" customHeight="1">
      <c r="I166"/>
      <c r="J166"/>
      <c r="K166"/>
    </row>
    <row r="167" spans="9:11" ht="28.5" customHeight="1">
      <c r="I167"/>
      <c r="J167"/>
      <c r="K167"/>
    </row>
    <row r="168" spans="9:11" ht="28.5" customHeight="1">
      <c r="I168"/>
      <c r="J168"/>
      <c r="K168"/>
    </row>
    <row r="169" spans="9:11" ht="28.5" customHeight="1">
      <c r="I169"/>
      <c r="J169"/>
      <c r="K169"/>
    </row>
    <row r="170" spans="9:11" ht="28.5" customHeight="1">
      <c r="I170"/>
      <c r="J170"/>
      <c r="K170"/>
    </row>
    <row r="171" spans="9:11" ht="28.5" customHeight="1">
      <c r="I171"/>
      <c r="J171"/>
      <c r="K171"/>
    </row>
    <row r="172" spans="9:11" ht="28.5" customHeight="1">
      <c r="I172"/>
      <c r="J172"/>
      <c r="K172"/>
    </row>
    <row r="173" spans="9:11" ht="28.5" customHeight="1">
      <c r="I173"/>
      <c r="J173"/>
      <c r="K173"/>
    </row>
    <row r="174" spans="9:11" ht="28.5" customHeight="1">
      <c r="I174"/>
      <c r="J174"/>
      <c r="K174"/>
    </row>
    <row r="175" spans="9:11" ht="28.5" customHeight="1">
      <c r="I175"/>
      <c r="J175"/>
      <c r="K175"/>
    </row>
    <row r="176" spans="9:11" ht="28.5" customHeight="1">
      <c r="I176"/>
      <c r="J176"/>
      <c r="K176"/>
    </row>
    <row r="177" spans="9:11" ht="28.5" customHeight="1">
      <c r="I177"/>
      <c r="J177"/>
      <c r="K177"/>
    </row>
    <row r="178" spans="9:11" ht="28.5" customHeight="1">
      <c r="I178"/>
      <c r="J178"/>
      <c r="K178"/>
    </row>
    <row r="179" spans="9:11" ht="28.5" customHeight="1">
      <c r="I179"/>
      <c r="J179"/>
      <c r="K179"/>
    </row>
    <row r="180" spans="9:11" ht="28.5" customHeight="1">
      <c r="I180"/>
      <c r="J180"/>
      <c r="K180"/>
    </row>
    <row r="181" spans="9:11" ht="28.5" customHeight="1">
      <c r="I181"/>
      <c r="J181"/>
      <c r="K181"/>
    </row>
    <row r="182" spans="9:11" ht="28.5" customHeight="1">
      <c r="I182"/>
      <c r="J182"/>
      <c r="K182"/>
    </row>
    <row r="183" spans="9:11" ht="28.5" customHeight="1">
      <c r="I183"/>
      <c r="J183"/>
      <c r="K183"/>
    </row>
    <row r="184" spans="9:11" ht="28.5" customHeight="1">
      <c r="I184"/>
      <c r="J184"/>
      <c r="K184"/>
    </row>
    <row r="185" spans="9:11" ht="28.5" customHeight="1">
      <c r="I185"/>
      <c r="J185"/>
      <c r="K185"/>
    </row>
    <row r="186" spans="9:11" ht="28.5" customHeight="1">
      <c r="I186"/>
      <c r="J186"/>
      <c r="K186"/>
    </row>
    <row r="187" spans="9:11" ht="28.5" customHeight="1">
      <c r="I187"/>
      <c r="J187"/>
      <c r="K187"/>
    </row>
    <row r="188" spans="9:11" ht="28.5" customHeight="1">
      <c r="I188"/>
      <c r="J188"/>
      <c r="K188"/>
    </row>
    <row r="189" spans="9:11" ht="28.5" customHeight="1">
      <c r="I189"/>
      <c r="J189"/>
      <c r="K189"/>
    </row>
    <row r="190" spans="9:11" ht="28.5" customHeight="1">
      <c r="I190"/>
      <c r="J190"/>
      <c r="K190"/>
    </row>
    <row r="191" spans="9:11" ht="28.5" customHeight="1">
      <c r="I191"/>
      <c r="J191"/>
      <c r="K191"/>
    </row>
    <row r="192" spans="9:11" ht="28.5" customHeight="1">
      <c r="I192"/>
      <c r="J192"/>
      <c r="K192"/>
    </row>
    <row r="193" spans="9:11" ht="28.5" customHeight="1">
      <c r="I193"/>
      <c r="J193"/>
      <c r="K193"/>
    </row>
    <row r="194" spans="9:11" ht="28.5" customHeight="1">
      <c r="I194"/>
      <c r="J194"/>
      <c r="K194"/>
    </row>
    <row r="195" spans="9:11" ht="28.5" customHeight="1">
      <c r="I195"/>
      <c r="J195"/>
      <c r="K195"/>
    </row>
    <row r="196" spans="9:11" ht="28.5" customHeight="1">
      <c r="I196"/>
      <c r="J196"/>
      <c r="K196"/>
    </row>
    <row r="197" spans="9:11" ht="28.5" customHeight="1">
      <c r="I197"/>
      <c r="J197"/>
      <c r="K197"/>
    </row>
    <row r="198" spans="9:11" ht="28.5" customHeight="1">
      <c r="I198"/>
      <c r="J198"/>
      <c r="K198"/>
    </row>
    <row r="199" spans="9:11" ht="28.5" customHeight="1">
      <c r="I199"/>
      <c r="J199"/>
      <c r="K199"/>
    </row>
    <row r="200" spans="9:11" ht="28.5" customHeight="1">
      <c r="I200"/>
      <c r="J200"/>
      <c r="K200"/>
    </row>
    <row r="201" spans="9:11" ht="28.5" customHeight="1">
      <c r="I201"/>
      <c r="J201"/>
      <c r="K201"/>
    </row>
    <row r="202" spans="9:11" ht="28.5" customHeight="1">
      <c r="I202"/>
      <c r="J202"/>
      <c r="K202"/>
    </row>
    <row r="203" spans="9:11" ht="28.5" customHeight="1">
      <c r="I203"/>
      <c r="J203"/>
      <c r="K203"/>
    </row>
    <row r="204" spans="9:11" ht="28.5" customHeight="1">
      <c r="I204"/>
      <c r="J204"/>
      <c r="K204"/>
    </row>
    <row r="205" spans="9:11" ht="28.5" customHeight="1">
      <c r="I205"/>
      <c r="J205"/>
      <c r="K205"/>
    </row>
    <row r="206" spans="9:11" ht="28.5" customHeight="1">
      <c r="I206"/>
      <c r="J206"/>
      <c r="K206"/>
    </row>
    <row r="207" spans="9:11" ht="28.5" customHeight="1">
      <c r="I207"/>
      <c r="J207"/>
      <c r="K207"/>
    </row>
    <row r="208" spans="9:11" ht="28.5" customHeight="1">
      <c r="I208"/>
      <c r="J208"/>
      <c r="K208"/>
    </row>
    <row r="209" spans="9:11" ht="28.5" customHeight="1">
      <c r="I209"/>
      <c r="J209"/>
      <c r="K209"/>
    </row>
    <row r="210" spans="9:11" ht="28.5" customHeight="1">
      <c r="I210"/>
      <c r="J210"/>
      <c r="K210"/>
    </row>
    <row r="211" spans="9:11" ht="28.5" customHeight="1">
      <c r="I211"/>
      <c r="J211"/>
      <c r="K211"/>
    </row>
    <row r="212" spans="9:11" ht="28.5" customHeight="1">
      <c r="I212"/>
      <c r="J212"/>
      <c r="K212"/>
    </row>
    <row r="213" spans="9:11" ht="28.5" customHeight="1">
      <c r="I213"/>
      <c r="J213"/>
      <c r="K213"/>
    </row>
    <row r="214" spans="9:11" ht="28.5" customHeight="1">
      <c r="I214"/>
      <c r="J214"/>
      <c r="K214"/>
    </row>
    <row r="215" spans="9:11" ht="28.5" customHeight="1">
      <c r="I215"/>
      <c r="J215"/>
      <c r="K215"/>
    </row>
    <row r="216" spans="9:11" ht="28.5" customHeight="1">
      <c r="I216"/>
      <c r="J216"/>
      <c r="K216"/>
    </row>
    <row r="217" spans="9:11" ht="28.5" customHeight="1">
      <c r="I217"/>
      <c r="J217"/>
      <c r="K217"/>
    </row>
    <row r="218" spans="9:11" ht="28.5" customHeight="1">
      <c r="I218"/>
      <c r="J218"/>
      <c r="K218"/>
    </row>
    <row r="219" spans="9:11" ht="28.5" customHeight="1">
      <c r="I219"/>
      <c r="J219"/>
      <c r="K219"/>
    </row>
    <row r="220" spans="9:11" ht="28.5" customHeight="1">
      <c r="I220"/>
      <c r="J220"/>
      <c r="K220"/>
    </row>
    <row r="221" spans="9:11" ht="28.5" customHeight="1">
      <c r="I221"/>
      <c r="J221"/>
      <c r="K221"/>
    </row>
    <row r="222" spans="9:11" ht="28.5" customHeight="1">
      <c r="I222"/>
      <c r="J222"/>
      <c r="K222"/>
    </row>
    <row r="223" spans="9:11" ht="28.5" customHeight="1">
      <c r="I223"/>
      <c r="J223"/>
      <c r="K223"/>
    </row>
    <row r="224" spans="9:11" ht="28.5" customHeight="1">
      <c r="I224"/>
      <c r="J224"/>
      <c r="K224"/>
    </row>
    <row r="225" spans="9:11" ht="28.5" customHeight="1">
      <c r="I225"/>
      <c r="J225"/>
      <c r="K225"/>
    </row>
    <row r="226" spans="9:11" ht="28.5" customHeight="1">
      <c r="I226"/>
      <c r="J226"/>
      <c r="K226"/>
    </row>
    <row r="227" spans="9:11" ht="28.5" customHeight="1">
      <c r="I227"/>
      <c r="J227"/>
      <c r="K227"/>
    </row>
    <row r="228" spans="9:11" ht="28.5" customHeight="1">
      <c r="I228"/>
      <c r="J228"/>
      <c r="K228"/>
    </row>
    <row r="229" spans="9:11" ht="28.5" customHeight="1">
      <c r="I229"/>
      <c r="J229"/>
      <c r="K229"/>
    </row>
    <row r="230" spans="9:11" ht="28.5" customHeight="1">
      <c r="I230"/>
      <c r="J230"/>
      <c r="K230"/>
    </row>
    <row r="231" spans="9:11" ht="28.5" customHeight="1">
      <c r="I231"/>
      <c r="J231"/>
      <c r="K231"/>
    </row>
    <row r="232" spans="9:11" ht="28.5" customHeight="1">
      <c r="I232"/>
      <c r="J232"/>
      <c r="K232"/>
    </row>
    <row r="233" spans="9:11" ht="28.5" customHeight="1">
      <c r="I233"/>
      <c r="J233"/>
      <c r="K233"/>
    </row>
    <row r="234" spans="9:11" ht="28.5" customHeight="1">
      <c r="I234"/>
      <c r="J234"/>
      <c r="K234"/>
    </row>
    <row r="235" spans="9:11" ht="28.5" customHeight="1">
      <c r="I235"/>
      <c r="J235"/>
      <c r="K235"/>
    </row>
    <row r="236" spans="9:11" ht="28.5" customHeight="1">
      <c r="I236"/>
      <c r="J236"/>
      <c r="K236"/>
    </row>
    <row r="237" spans="9:11" ht="28.5" customHeight="1">
      <c r="I237"/>
      <c r="J237"/>
      <c r="K237"/>
    </row>
    <row r="238" spans="9:11" ht="28.5" customHeight="1">
      <c r="I238"/>
      <c r="J238"/>
      <c r="K238"/>
    </row>
    <row r="239" spans="9:11" ht="28.5" customHeight="1">
      <c r="I239"/>
      <c r="J239"/>
      <c r="K239"/>
    </row>
    <row r="240" spans="9:11" ht="28.5" customHeight="1">
      <c r="I240"/>
      <c r="J240"/>
      <c r="K240"/>
    </row>
    <row r="241" spans="9:11" ht="28.5" customHeight="1">
      <c r="I241"/>
      <c r="J241"/>
      <c r="K241"/>
    </row>
    <row r="242" spans="9:11" ht="28.5" customHeight="1">
      <c r="I242"/>
      <c r="J242"/>
      <c r="K242"/>
    </row>
    <row r="243" spans="9:11" ht="28.5" customHeight="1">
      <c r="I243"/>
      <c r="J243"/>
      <c r="K243"/>
    </row>
    <row r="244" spans="9:11" ht="28.5" customHeight="1">
      <c r="I244"/>
      <c r="J244"/>
      <c r="K244"/>
    </row>
    <row r="245" spans="9:11" ht="28.5" customHeight="1">
      <c r="I245"/>
      <c r="J245"/>
      <c r="K245"/>
    </row>
    <row r="246" spans="9:11" ht="28.5" customHeight="1">
      <c r="I246"/>
      <c r="J246"/>
      <c r="K246"/>
    </row>
    <row r="247" spans="9:11" ht="28.5" customHeight="1">
      <c r="I247"/>
      <c r="J247"/>
      <c r="K247"/>
    </row>
    <row r="248" spans="9:11" ht="28.5" customHeight="1">
      <c r="I248"/>
      <c r="J248"/>
      <c r="K248"/>
    </row>
    <row r="249" spans="9:11" ht="28.5" customHeight="1">
      <c r="I249"/>
      <c r="J249"/>
      <c r="K249"/>
    </row>
    <row r="250" spans="9:11" ht="28.5" customHeight="1">
      <c r="I250"/>
      <c r="J250"/>
      <c r="K250"/>
    </row>
    <row r="251" spans="9:11" ht="28.5" customHeight="1">
      <c r="I251"/>
      <c r="J251"/>
      <c r="K251"/>
    </row>
    <row r="252" spans="9:11" ht="28.5" customHeight="1">
      <c r="I252"/>
      <c r="J252"/>
      <c r="K252"/>
    </row>
    <row r="253" spans="9:11" ht="28.5" customHeight="1">
      <c r="I253"/>
      <c r="J253"/>
      <c r="K253"/>
    </row>
    <row r="254" spans="9:11" ht="28.5" customHeight="1">
      <c r="I254"/>
      <c r="J254"/>
      <c r="K254"/>
    </row>
    <row r="255" spans="9:11" ht="28.5" customHeight="1">
      <c r="I255"/>
      <c r="J255"/>
      <c r="K255"/>
    </row>
    <row r="256" spans="9:11" ht="28.5" customHeight="1">
      <c r="I256"/>
      <c r="J256"/>
      <c r="K256"/>
    </row>
    <row r="257" spans="9:11" ht="28.5" customHeight="1">
      <c r="I257"/>
      <c r="J257"/>
      <c r="K257"/>
    </row>
    <row r="258" spans="9:11" ht="28.5" customHeight="1">
      <c r="I258"/>
      <c r="J258"/>
      <c r="K258"/>
    </row>
    <row r="259" spans="9:11" ht="28.5" customHeight="1">
      <c r="I259"/>
      <c r="J259"/>
      <c r="K259"/>
    </row>
    <row r="260" spans="9:11" ht="28.5" customHeight="1">
      <c r="I260"/>
      <c r="J260"/>
      <c r="K260"/>
    </row>
    <row r="261" spans="9:11" ht="28.5" customHeight="1">
      <c r="I261"/>
      <c r="J261"/>
      <c r="K261"/>
    </row>
    <row r="262" spans="9:11" ht="28.5" customHeight="1">
      <c r="I262"/>
      <c r="J262"/>
      <c r="K262"/>
    </row>
    <row r="263" spans="9:11" ht="28.5" customHeight="1">
      <c r="I263"/>
      <c r="J263"/>
      <c r="K263"/>
    </row>
    <row r="264" spans="9:11" ht="28.5" customHeight="1">
      <c r="I264"/>
      <c r="J264"/>
      <c r="K264"/>
    </row>
    <row r="265" spans="9:11" ht="28.5" customHeight="1">
      <c r="I265"/>
      <c r="J265"/>
      <c r="K265"/>
    </row>
    <row r="266" spans="9:11" ht="28.5" customHeight="1">
      <c r="I266"/>
      <c r="J266"/>
      <c r="K266"/>
    </row>
    <row r="267" spans="9:11" ht="28.5" customHeight="1">
      <c r="I267"/>
      <c r="J267"/>
      <c r="K267"/>
    </row>
    <row r="268" spans="9:11" ht="28.5" customHeight="1">
      <c r="I268"/>
      <c r="J268"/>
      <c r="K268"/>
    </row>
    <row r="269" spans="9:11" ht="28.5" customHeight="1">
      <c r="I269"/>
      <c r="J269"/>
      <c r="K269"/>
    </row>
    <row r="270" spans="9:11" ht="28.5" customHeight="1">
      <c r="I270"/>
      <c r="J270"/>
      <c r="K270"/>
    </row>
    <row r="271" spans="9:11" ht="28.5" customHeight="1">
      <c r="I271"/>
      <c r="J271"/>
      <c r="K271"/>
    </row>
    <row r="272" spans="9:11" ht="28.5" customHeight="1">
      <c r="I272"/>
      <c r="J272"/>
      <c r="K272"/>
    </row>
    <row r="273" spans="9:11" ht="28.5" customHeight="1">
      <c r="I273"/>
      <c r="J273"/>
      <c r="K273"/>
    </row>
    <row r="274" spans="9:11" ht="28.5" customHeight="1">
      <c r="I274"/>
      <c r="J274"/>
      <c r="K274"/>
    </row>
    <row r="275" spans="9:11" ht="28.5" customHeight="1">
      <c r="I275"/>
      <c r="J275"/>
      <c r="K275"/>
    </row>
    <row r="276" spans="9:11" ht="28.5" customHeight="1">
      <c r="I276"/>
      <c r="J276"/>
      <c r="K276"/>
    </row>
    <row r="277" spans="9:11" ht="28.5" customHeight="1">
      <c r="I277"/>
      <c r="J277"/>
      <c r="K277"/>
    </row>
    <row r="278" spans="9:11" ht="28.5" customHeight="1">
      <c r="I278"/>
      <c r="J278"/>
      <c r="K278"/>
    </row>
    <row r="279" spans="9:11" ht="28.5" customHeight="1">
      <c r="I279"/>
      <c r="J279"/>
      <c r="K279"/>
    </row>
    <row r="280" spans="9:11" ht="28.5" customHeight="1">
      <c r="I280"/>
      <c r="J280"/>
      <c r="K280"/>
    </row>
    <row r="281" spans="9:11" ht="28.5" customHeight="1">
      <c r="I281"/>
      <c r="J281"/>
      <c r="K281"/>
    </row>
    <row r="282" spans="9:11" ht="28.5" customHeight="1">
      <c r="I282"/>
      <c r="J282"/>
      <c r="K282"/>
    </row>
    <row r="283" spans="9:11" ht="28.5" customHeight="1">
      <c r="I283"/>
      <c r="J283"/>
      <c r="K283"/>
    </row>
    <row r="284" spans="9:11" ht="28.5" customHeight="1">
      <c r="I284"/>
      <c r="J284"/>
      <c r="K284"/>
    </row>
    <row r="285" spans="9:11" ht="28.5" customHeight="1">
      <c r="I285"/>
      <c r="J285"/>
      <c r="K285"/>
    </row>
    <row r="286" spans="9:11" ht="28.5" customHeight="1">
      <c r="I286"/>
      <c r="J286"/>
      <c r="K286"/>
    </row>
    <row r="287" spans="9:11" ht="28.5" customHeight="1">
      <c r="I287"/>
      <c r="J287"/>
      <c r="K287"/>
    </row>
    <row r="288" spans="9:11" ht="28.5" customHeight="1">
      <c r="I288"/>
      <c r="J288"/>
      <c r="K288"/>
    </row>
    <row r="289" spans="9:11" ht="28.5" customHeight="1">
      <c r="I289"/>
      <c r="J289"/>
      <c r="K289"/>
    </row>
    <row r="290" spans="9:11" ht="28.5" customHeight="1">
      <c r="I290"/>
      <c r="J290"/>
      <c r="K290"/>
    </row>
    <row r="291" spans="9:11" ht="28.5" customHeight="1">
      <c r="I291"/>
      <c r="J291"/>
      <c r="K291"/>
    </row>
    <row r="292" spans="9:11" ht="28.5" customHeight="1">
      <c r="I292"/>
      <c r="J292"/>
      <c r="K292"/>
    </row>
    <row r="293" spans="9:11" ht="28.5" customHeight="1">
      <c r="I293"/>
      <c r="J293"/>
      <c r="K293"/>
    </row>
    <row r="294" spans="9:11" ht="28.5" customHeight="1">
      <c r="I294"/>
      <c r="J294"/>
      <c r="K294"/>
    </row>
    <row r="295" spans="9:11" ht="28.5" customHeight="1">
      <c r="I295"/>
      <c r="J295"/>
      <c r="K295"/>
    </row>
    <row r="296" spans="9:11" ht="28.5" customHeight="1">
      <c r="I296"/>
      <c r="J296"/>
      <c r="K296"/>
    </row>
    <row r="297" spans="9:11" ht="28.5" customHeight="1">
      <c r="I297"/>
      <c r="J297"/>
      <c r="K297"/>
    </row>
    <row r="298" spans="9:11" ht="28.5" customHeight="1">
      <c r="I298"/>
      <c r="J298"/>
      <c r="K298"/>
    </row>
    <row r="299" spans="9:11" ht="28.5" customHeight="1">
      <c r="I299"/>
      <c r="J299"/>
      <c r="K299"/>
    </row>
    <row r="300" spans="9:11" ht="28.5" customHeight="1">
      <c r="I300"/>
      <c r="J300"/>
      <c r="K300"/>
    </row>
    <row r="301" spans="9:11" ht="28.5" customHeight="1">
      <c r="I301"/>
      <c r="J301"/>
      <c r="K301"/>
    </row>
    <row r="302" spans="9:11" ht="28.5" customHeight="1">
      <c r="I302"/>
      <c r="J302"/>
      <c r="K302"/>
    </row>
    <row r="303" spans="9:11" ht="28.5" customHeight="1">
      <c r="I303"/>
      <c r="J303"/>
      <c r="K303"/>
    </row>
    <row r="304" spans="9:11" ht="28.5" customHeight="1">
      <c r="I304"/>
      <c r="J304"/>
      <c r="K304"/>
    </row>
    <row r="305" spans="9:11" ht="28.5" customHeight="1">
      <c r="I305"/>
      <c r="J305"/>
      <c r="K305"/>
    </row>
    <row r="306" spans="9:11" ht="28.5" customHeight="1">
      <c r="I306"/>
      <c r="J306"/>
      <c r="K306"/>
    </row>
    <row r="307" spans="9:11" ht="28.5" customHeight="1">
      <c r="I307"/>
      <c r="J307"/>
      <c r="K307"/>
    </row>
    <row r="308" spans="9:11" ht="28.5" customHeight="1">
      <c r="I308"/>
      <c r="J308"/>
      <c r="K308"/>
    </row>
    <row r="309" spans="9:11" ht="28.5" customHeight="1">
      <c r="I309"/>
      <c r="J309"/>
      <c r="K309"/>
    </row>
    <row r="310" spans="9:11" ht="28.5" customHeight="1">
      <c r="I310"/>
      <c r="J310"/>
      <c r="K310"/>
    </row>
    <row r="311" spans="9:11" ht="28.5" customHeight="1">
      <c r="I311"/>
      <c r="J311"/>
      <c r="K311"/>
    </row>
    <row r="312" spans="9:11" ht="28.5" customHeight="1">
      <c r="I312"/>
      <c r="J312"/>
      <c r="K312"/>
    </row>
    <row r="313" spans="9:11" ht="28.5" customHeight="1">
      <c r="I313"/>
      <c r="J313"/>
      <c r="K313"/>
    </row>
    <row r="314" spans="9:11" ht="28.5" customHeight="1">
      <c r="I314"/>
      <c r="J314"/>
      <c r="K314"/>
    </row>
    <row r="315" spans="9:11" ht="28.5" customHeight="1">
      <c r="I315"/>
      <c r="J315"/>
      <c r="K315"/>
    </row>
    <row r="316" spans="9:11" ht="28.5" customHeight="1">
      <c r="I316"/>
      <c r="J316"/>
      <c r="K316"/>
    </row>
    <row r="317" spans="9:11" ht="28.5" customHeight="1">
      <c r="I317"/>
      <c r="J317"/>
      <c r="K317"/>
    </row>
    <row r="318" spans="9:11" ht="28.5" customHeight="1">
      <c r="I318"/>
      <c r="J318"/>
      <c r="K318"/>
    </row>
    <row r="319" spans="9:11" ht="28.5" customHeight="1">
      <c r="I319"/>
      <c r="J319"/>
      <c r="K319"/>
    </row>
    <row r="320" spans="9:11" ht="28.5" customHeight="1">
      <c r="I320"/>
      <c r="J320"/>
      <c r="K320"/>
    </row>
    <row r="321" spans="9:11" ht="28.5" customHeight="1">
      <c r="I321"/>
      <c r="J321"/>
      <c r="K321"/>
    </row>
    <row r="322" spans="9:11" ht="28.5" customHeight="1">
      <c r="I322"/>
      <c r="J322"/>
      <c r="K322"/>
    </row>
    <row r="323" spans="9:11" ht="28.5" customHeight="1">
      <c r="I323"/>
      <c r="J323"/>
      <c r="K323"/>
    </row>
    <row r="324" spans="9:11" ht="28.5" customHeight="1">
      <c r="I324"/>
      <c r="J324"/>
      <c r="K324"/>
    </row>
    <row r="325" spans="9:11" ht="28.5" customHeight="1">
      <c r="I325"/>
      <c r="J325"/>
      <c r="K325"/>
    </row>
    <row r="326" spans="9:11" ht="28.5" customHeight="1">
      <c r="I326"/>
      <c r="J326"/>
      <c r="K326"/>
    </row>
    <row r="327" spans="9:11" ht="28.5" customHeight="1">
      <c r="I327"/>
      <c r="J327"/>
      <c r="K327"/>
    </row>
    <row r="328" spans="9:11" ht="28.5" customHeight="1">
      <c r="I328"/>
      <c r="J328"/>
      <c r="K328"/>
    </row>
    <row r="329" spans="9:11" ht="28.5" customHeight="1">
      <c r="I329"/>
      <c r="J329"/>
      <c r="K329"/>
    </row>
    <row r="330" spans="9:11" ht="28.5" customHeight="1">
      <c r="I330"/>
      <c r="J330"/>
      <c r="K330"/>
    </row>
    <row r="331" spans="9:11" ht="28.5" customHeight="1">
      <c r="I331"/>
      <c r="J331"/>
      <c r="K331"/>
    </row>
    <row r="332" spans="9:11" ht="28.5" customHeight="1">
      <c r="I332"/>
      <c r="J332"/>
      <c r="K332"/>
    </row>
    <row r="333" spans="9:11" ht="28.5" customHeight="1">
      <c r="I333"/>
      <c r="J333"/>
      <c r="K333"/>
    </row>
    <row r="334" spans="9:11" ht="28.5" customHeight="1">
      <c r="I334"/>
      <c r="J334"/>
      <c r="K334"/>
    </row>
    <row r="335" spans="9:11" ht="28.5" customHeight="1">
      <c r="I335"/>
      <c r="J335"/>
      <c r="K335"/>
    </row>
    <row r="336" spans="9:11" ht="28.5" customHeight="1">
      <c r="I336"/>
      <c r="J336"/>
      <c r="K336"/>
    </row>
    <row r="337" spans="9:11" ht="28.5" customHeight="1">
      <c r="I337"/>
      <c r="J337"/>
      <c r="K337"/>
    </row>
    <row r="338" spans="9:11" ht="28.5" customHeight="1">
      <c r="I338"/>
      <c r="J338"/>
      <c r="K338"/>
    </row>
    <row r="339" spans="9:11" ht="28.5" customHeight="1">
      <c r="I339"/>
      <c r="J339"/>
      <c r="K339"/>
    </row>
    <row r="340" spans="9:11" ht="28.5" customHeight="1">
      <c r="I340"/>
      <c r="J340"/>
      <c r="K340"/>
    </row>
    <row r="341" spans="9:11" ht="28.5" customHeight="1">
      <c r="I341"/>
      <c r="J341"/>
      <c r="K341"/>
    </row>
    <row r="342" spans="9:11" ht="28.5" customHeight="1">
      <c r="I342"/>
      <c r="J342"/>
      <c r="K342"/>
    </row>
    <row r="343" spans="9:11" ht="28.5" customHeight="1">
      <c r="I343"/>
      <c r="J343"/>
      <c r="K343"/>
    </row>
    <row r="344" spans="9:11" ht="28.5" customHeight="1">
      <c r="I344"/>
      <c r="J344"/>
      <c r="K344"/>
    </row>
    <row r="345" spans="9:11" ht="28.5" customHeight="1">
      <c r="I345"/>
      <c r="J345"/>
      <c r="K345"/>
    </row>
    <row r="346" spans="9:11" ht="28.5" customHeight="1">
      <c r="I346"/>
      <c r="J346"/>
      <c r="K346"/>
    </row>
    <row r="347" spans="9:11" ht="28.5" customHeight="1">
      <c r="I347"/>
      <c r="J347"/>
      <c r="K347"/>
    </row>
    <row r="348" spans="9:11" ht="28.5" customHeight="1">
      <c r="I348"/>
      <c r="J348"/>
      <c r="K348"/>
    </row>
    <row r="349" spans="9:11" ht="28.5" customHeight="1">
      <c r="I349"/>
      <c r="J349"/>
      <c r="K349"/>
    </row>
    <row r="350" spans="9:11" ht="28.5" customHeight="1">
      <c r="I350"/>
      <c r="J350"/>
      <c r="K350"/>
    </row>
    <row r="351" spans="9:11" ht="28.5" customHeight="1">
      <c r="I351"/>
      <c r="J351"/>
      <c r="K351"/>
    </row>
    <row r="352" spans="9:11" ht="28.5" customHeight="1">
      <c r="I352"/>
      <c r="J352"/>
      <c r="K352"/>
    </row>
    <row r="353" spans="9:11" ht="28.5" customHeight="1">
      <c r="I353"/>
      <c r="J353"/>
      <c r="K353"/>
    </row>
    <row r="354" spans="9:11" ht="28.5" customHeight="1">
      <c r="I354"/>
      <c r="J354"/>
      <c r="K354"/>
    </row>
    <row r="355" spans="9:11" ht="28.5" customHeight="1">
      <c r="I355"/>
      <c r="J355"/>
      <c r="K355"/>
    </row>
    <row r="356" spans="9:11" ht="28.5" customHeight="1">
      <c r="I356"/>
      <c r="J356"/>
      <c r="K356"/>
    </row>
    <row r="357" spans="9:11" ht="28.5" customHeight="1">
      <c r="I357"/>
      <c r="J357"/>
      <c r="K357"/>
    </row>
    <row r="358" spans="9:11" ht="28.5" customHeight="1">
      <c r="I358"/>
      <c r="J358"/>
      <c r="K358"/>
    </row>
    <row r="359" spans="9:11" ht="28.5" customHeight="1">
      <c r="I359"/>
      <c r="J359"/>
      <c r="K359"/>
    </row>
    <row r="360" spans="9:11" ht="28.5" customHeight="1">
      <c r="I360"/>
      <c r="J360"/>
      <c r="K360"/>
    </row>
    <row r="361" spans="9:11" ht="28.5" customHeight="1">
      <c r="I361"/>
      <c r="J361"/>
      <c r="K361"/>
    </row>
    <row r="362" spans="9:11" ht="28.5" customHeight="1">
      <c r="I362"/>
      <c r="J362"/>
      <c r="K362"/>
    </row>
    <row r="363" spans="9:11" ht="28.5" customHeight="1">
      <c r="I363"/>
      <c r="J363"/>
      <c r="K363"/>
    </row>
    <row r="364" spans="9:11" ht="28.5" customHeight="1">
      <c r="I364"/>
      <c r="J364"/>
      <c r="K364"/>
    </row>
    <row r="365" spans="9:11" ht="28.5" customHeight="1">
      <c r="I365"/>
      <c r="J365"/>
      <c r="K365"/>
    </row>
    <row r="366" spans="9:11" ht="28.5" customHeight="1">
      <c r="I366"/>
      <c r="J366"/>
      <c r="K366"/>
    </row>
    <row r="367" spans="9:11" ht="28.5" customHeight="1">
      <c r="I367"/>
      <c r="J367"/>
      <c r="K367"/>
    </row>
    <row r="368" spans="9:11" ht="28.5" customHeight="1">
      <c r="I368"/>
      <c r="J368"/>
      <c r="K368"/>
    </row>
    <row r="369" spans="9:11" ht="28.5" customHeight="1">
      <c r="I369"/>
      <c r="J369"/>
      <c r="K369"/>
    </row>
    <row r="370" spans="9:11" ht="28.5" customHeight="1">
      <c r="I370"/>
      <c r="J370"/>
      <c r="K370"/>
    </row>
    <row r="371" spans="9:11" ht="28.5" customHeight="1">
      <c r="I371"/>
      <c r="J371"/>
      <c r="K371"/>
    </row>
    <row r="372" spans="9:11" ht="28.5" customHeight="1">
      <c r="I372"/>
      <c r="J372"/>
      <c r="K372"/>
    </row>
    <row r="373" spans="9:11" ht="28.5" customHeight="1">
      <c r="I373"/>
      <c r="J373"/>
      <c r="K373"/>
    </row>
    <row r="374" spans="9:11" ht="28.5" customHeight="1">
      <c r="I374"/>
      <c r="J374"/>
      <c r="K374"/>
    </row>
    <row r="375" spans="9:11" ht="28.5" customHeight="1">
      <c r="I375"/>
      <c r="J375"/>
      <c r="K375"/>
    </row>
    <row r="376" spans="9:11" ht="28.5" customHeight="1">
      <c r="I376"/>
      <c r="J376"/>
      <c r="K376"/>
    </row>
    <row r="377" spans="9:11" ht="28.5" customHeight="1">
      <c r="I377"/>
      <c r="J377"/>
      <c r="K377"/>
    </row>
    <row r="378" spans="9:11" ht="28.5" customHeight="1">
      <c r="I378"/>
      <c r="J378"/>
      <c r="K378"/>
    </row>
    <row r="379" spans="9:11" ht="28.5" customHeight="1">
      <c r="I379"/>
      <c r="J379"/>
      <c r="K379"/>
    </row>
    <row r="380" spans="9:11" ht="28.5" customHeight="1">
      <c r="I380"/>
      <c r="J380"/>
      <c r="K380"/>
    </row>
    <row r="381" spans="9:11" ht="28.5" customHeight="1">
      <c r="I381"/>
      <c r="J381"/>
      <c r="K381"/>
    </row>
    <row r="382" spans="9:11" ht="28.5" customHeight="1">
      <c r="I382"/>
      <c r="J382"/>
      <c r="K382"/>
    </row>
    <row r="383" spans="9:11" ht="28.5" customHeight="1">
      <c r="I383"/>
      <c r="J383"/>
      <c r="K383"/>
    </row>
    <row r="384" spans="9:11" ht="28.5" customHeight="1">
      <c r="I384"/>
      <c r="J384"/>
      <c r="K384"/>
    </row>
    <row r="385" spans="9:11" ht="28.5" customHeight="1">
      <c r="I385"/>
      <c r="J385"/>
      <c r="K385"/>
    </row>
    <row r="386" spans="9:11" ht="28.5" customHeight="1">
      <c r="I386"/>
      <c r="J386"/>
      <c r="K386"/>
    </row>
    <row r="387" spans="9:11" ht="28.5" customHeight="1">
      <c r="I387"/>
      <c r="J387"/>
      <c r="K387"/>
    </row>
    <row r="388" spans="9:11" ht="28.5" customHeight="1">
      <c r="I388"/>
      <c r="J388"/>
      <c r="K388"/>
    </row>
    <row r="389" spans="9:11" ht="28.5" customHeight="1">
      <c r="I389"/>
      <c r="J389"/>
      <c r="K389"/>
    </row>
    <row r="390" spans="9:11" ht="28.5" customHeight="1">
      <c r="I390"/>
      <c r="J390"/>
      <c r="K390"/>
    </row>
    <row r="391" spans="9:11" ht="28.5" customHeight="1">
      <c r="I391"/>
      <c r="J391"/>
      <c r="K391"/>
    </row>
    <row r="392" spans="9:11" ht="28.5" customHeight="1">
      <c r="I392"/>
      <c r="J392"/>
      <c r="K392"/>
    </row>
    <row r="393" spans="9:11" ht="28.5" customHeight="1">
      <c r="I393"/>
      <c r="J393"/>
      <c r="K393"/>
    </row>
    <row r="394" spans="9:11" ht="28.5" customHeight="1">
      <c r="I394"/>
      <c r="J394"/>
      <c r="K394"/>
    </row>
    <row r="395" spans="9:11" ht="28.5" customHeight="1">
      <c r="I395"/>
      <c r="J395"/>
      <c r="K395"/>
    </row>
    <row r="396" spans="9:11" ht="28.5" customHeight="1">
      <c r="I396"/>
      <c r="J396"/>
      <c r="K396"/>
    </row>
    <row r="397" spans="9:11" ht="28.5" customHeight="1">
      <c r="I397"/>
      <c r="J397"/>
      <c r="K397"/>
    </row>
    <row r="398" spans="9:11" ht="28.5" customHeight="1">
      <c r="I398"/>
      <c r="J398"/>
      <c r="K398"/>
    </row>
    <row r="399" spans="9:11" ht="28.5" customHeight="1">
      <c r="I399"/>
      <c r="J399"/>
      <c r="K399"/>
    </row>
    <row r="400" spans="9:11" ht="28.5" customHeight="1">
      <c r="I400"/>
      <c r="J400"/>
      <c r="K400"/>
    </row>
    <row r="401" spans="9:11" ht="28.5" customHeight="1">
      <c r="I401"/>
      <c r="J401"/>
      <c r="K401"/>
    </row>
    <row r="402" spans="9:11" ht="28.5" customHeight="1">
      <c r="I402"/>
      <c r="J402"/>
      <c r="K402"/>
    </row>
    <row r="403" spans="9:11" ht="28.5" customHeight="1">
      <c r="I403"/>
      <c r="J403"/>
      <c r="K403"/>
    </row>
    <row r="404" spans="9:11" ht="28.5" customHeight="1">
      <c r="I404"/>
      <c r="J404"/>
      <c r="K404"/>
    </row>
    <row r="405" spans="9:11" ht="28.5" customHeight="1">
      <c r="I405"/>
      <c r="J405"/>
      <c r="K405"/>
    </row>
    <row r="406" spans="9:11" ht="28.5" customHeight="1">
      <c r="I406"/>
      <c r="J406"/>
      <c r="K406"/>
    </row>
    <row r="407" spans="9:11" ht="28.5" customHeight="1">
      <c r="I407"/>
      <c r="J407"/>
      <c r="K407"/>
    </row>
    <row r="408" spans="9:11" ht="28.5" customHeight="1">
      <c r="I408"/>
      <c r="J408"/>
      <c r="K408"/>
    </row>
    <row r="409" spans="9:11" ht="28.5" customHeight="1">
      <c r="I409"/>
      <c r="J409"/>
      <c r="K409"/>
    </row>
    <row r="410" spans="9:11" ht="28.5" customHeight="1">
      <c r="I410"/>
      <c r="J410"/>
      <c r="K410"/>
    </row>
    <row r="411" spans="9:11" ht="28.5" customHeight="1">
      <c r="I411"/>
      <c r="J411"/>
      <c r="K411"/>
    </row>
    <row r="412" spans="9:11" ht="28.5" customHeight="1">
      <c r="I412"/>
      <c r="J412"/>
      <c r="K412"/>
    </row>
    <row r="413" spans="9:11" ht="28.5" customHeight="1">
      <c r="I413"/>
      <c r="J413"/>
      <c r="K413"/>
    </row>
    <row r="414" spans="9:11" ht="28.5" customHeight="1">
      <c r="I414"/>
      <c r="J414"/>
      <c r="K414"/>
    </row>
    <row r="415" spans="9:11" ht="28.5" customHeight="1">
      <c r="I415"/>
      <c r="J415"/>
      <c r="K415"/>
    </row>
    <row r="416" spans="9:11" ht="28.5" customHeight="1">
      <c r="I416"/>
      <c r="J416"/>
      <c r="K416"/>
    </row>
    <row r="417" spans="9:11" ht="28.5" customHeight="1">
      <c r="I417"/>
      <c r="J417"/>
      <c r="K417"/>
    </row>
    <row r="418" spans="9:11" ht="28.5" customHeight="1">
      <c r="I418"/>
      <c r="J418"/>
      <c r="K418"/>
    </row>
    <row r="419" spans="9:11" ht="28.5" customHeight="1">
      <c r="I419"/>
      <c r="J419"/>
      <c r="K419"/>
    </row>
    <row r="420" spans="9:11" ht="28.5" customHeight="1">
      <c r="I420"/>
      <c r="J420"/>
      <c r="K420"/>
    </row>
    <row r="421" spans="9:11" ht="28.5" customHeight="1">
      <c r="I421"/>
      <c r="J421"/>
      <c r="K421"/>
    </row>
    <row r="422" spans="9:11" ht="28.5" customHeight="1">
      <c r="I422"/>
      <c r="J422"/>
      <c r="K422"/>
    </row>
    <row r="423" spans="9:11" ht="28.5" customHeight="1">
      <c r="I423"/>
      <c r="J423"/>
      <c r="K423"/>
    </row>
    <row r="424" spans="9:11" ht="28.5" customHeight="1">
      <c r="I424"/>
      <c r="J424"/>
      <c r="K424"/>
    </row>
    <row r="425" spans="9:11" ht="28.5" customHeight="1">
      <c r="I425"/>
      <c r="J425"/>
      <c r="K425"/>
    </row>
    <row r="426" spans="9:11" ht="28.5" customHeight="1">
      <c r="I426"/>
      <c r="J426"/>
      <c r="K426"/>
    </row>
    <row r="427" spans="9:11" ht="28.5" customHeight="1">
      <c r="I427"/>
      <c r="J427"/>
      <c r="K427"/>
    </row>
    <row r="428" spans="9:11" ht="28.5" customHeight="1">
      <c r="I428"/>
      <c r="J428"/>
      <c r="K428"/>
    </row>
    <row r="429" spans="9:11" ht="28.5" customHeight="1">
      <c r="I429"/>
      <c r="J429"/>
      <c r="K429"/>
    </row>
    <row r="430" spans="9:11" ht="28.5" customHeight="1">
      <c r="I430"/>
      <c r="J430"/>
      <c r="K430"/>
    </row>
    <row r="431" spans="9:11" ht="28.5" customHeight="1">
      <c r="I431"/>
      <c r="J431"/>
      <c r="K431"/>
    </row>
    <row r="432" spans="9:11" ht="28.5" customHeight="1">
      <c r="I432"/>
      <c r="J432"/>
      <c r="K432"/>
    </row>
    <row r="433" spans="9:11" ht="28.5" customHeight="1">
      <c r="I433"/>
      <c r="J433"/>
      <c r="K433"/>
    </row>
    <row r="434" spans="9:11" ht="28.5" customHeight="1">
      <c r="I434"/>
      <c r="J434"/>
      <c r="K434"/>
    </row>
    <row r="435" spans="9:11" ht="28.5" customHeight="1">
      <c r="I435"/>
      <c r="J435"/>
      <c r="K435"/>
    </row>
    <row r="436" spans="9:11" ht="28.5" customHeight="1">
      <c r="I436"/>
      <c r="J436"/>
      <c r="K436"/>
    </row>
    <row r="437" spans="9:11" ht="28.5" customHeight="1">
      <c r="I437"/>
      <c r="J437"/>
      <c r="K437"/>
    </row>
    <row r="438" spans="9:11" ht="28.5" customHeight="1">
      <c r="I438"/>
      <c r="J438"/>
      <c r="K438"/>
    </row>
    <row r="439" spans="9:11" ht="28.5" customHeight="1">
      <c r="I439"/>
      <c r="J439"/>
      <c r="K439"/>
    </row>
    <row r="440" spans="9:11" ht="28.5" customHeight="1">
      <c r="I440"/>
      <c r="J440"/>
      <c r="K440"/>
    </row>
    <row r="441" spans="9:11" ht="28.5" customHeight="1">
      <c r="I441"/>
      <c r="J441"/>
      <c r="K441"/>
    </row>
    <row r="442" spans="9:11" ht="28.5" customHeight="1">
      <c r="I442"/>
      <c r="J442"/>
      <c r="K442"/>
    </row>
    <row r="443" spans="9:11" ht="28.5" customHeight="1">
      <c r="I443"/>
      <c r="J443"/>
      <c r="K443"/>
    </row>
    <row r="444" spans="9:11" ht="28.5" customHeight="1">
      <c r="I444"/>
      <c r="J444"/>
      <c r="K444"/>
    </row>
    <row r="445" spans="9:11" ht="28.5" customHeight="1">
      <c r="I445"/>
      <c r="J445"/>
      <c r="K445"/>
    </row>
    <row r="446" spans="9:11" ht="28.5" customHeight="1">
      <c r="I446"/>
      <c r="J446"/>
      <c r="K446"/>
    </row>
    <row r="447" spans="9:11" ht="28.5" customHeight="1">
      <c r="I447"/>
      <c r="J447"/>
      <c r="K447"/>
    </row>
    <row r="448" spans="9:11" ht="28.5" customHeight="1">
      <c r="I448"/>
      <c r="J448"/>
      <c r="K448"/>
    </row>
    <row r="449" spans="9:11" ht="28.5" customHeight="1">
      <c r="I449"/>
      <c r="J449"/>
      <c r="K449"/>
    </row>
    <row r="450" spans="9:11" ht="28.5" customHeight="1">
      <c r="I450"/>
      <c r="J450"/>
      <c r="K450"/>
    </row>
    <row r="451" spans="9:11" ht="28.5" customHeight="1">
      <c r="I451"/>
      <c r="J451"/>
      <c r="K451"/>
    </row>
    <row r="452" spans="9:11" ht="28.5" customHeight="1">
      <c r="I452"/>
      <c r="J452"/>
      <c r="K452"/>
    </row>
    <row r="453" spans="9:11" ht="28.5" customHeight="1">
      <c r="I453"/>
      <c r="J453"/>
      <c r="K453"/>
    </row>
    <row r="454" spans="9:11" ht="28.5" customHeight="1">
      <c r="I454"/>
      <c r="J454"/>
      <c r="K454"/>
    </row>
    <row r="455" spans="9:11" ht="28.5" customHeight="1">
      <c r="I455"/>
      <c r="J455"/>
      <c r="K455"/>
    </row>
    <row r="456" spans="9:11" ht="28.5" customHeight="1">
      <c r="I456"/>
      <c r="J456"/>
      <c r="K456"/>
    </row>
    <row r="457" spans="9:11" ht="28.5" customHeight="1">
      <c r="I457"/>
      <c r="J457"/>
      <c r="K457"/>
    </row>
    <row r="458" spans="9:11" ht="28.5" customHeight="1">
      <c r="I458"/>
      <c r="J458"/>
      <c r="K458"/>
    </row>
    <row r="459" spans="9:11" ht="28.5" customHeight="1">
      <c r="I459"/>
      <c r="J459"/>
      <c r="K459"/>
    </row>
    <row r="460" spans="9:11" ht="28.5" customHeight="1">
      <c r="I460"/>
      <c r="J460"/>
      <c r="K460"/>
    </row>
    <row r="461" spans="9:11" ht="28.5" customHeight="1">
      <c r="I461"/>
      <c r="J461"/>
      <c r="K461"/>
    </row>
    <row r="462" spans="9:11" ht="28.5" customHeight="1">
      <c r="I462"/>
      <c r="J462"/>
      <c r="K462"/>
    </row>
    <row r="463" spans="9:11" ht="28.5" customHeight="1">
      <c r="I463"/>
      <c r="J463"/>
      <c r="K463"/>
    </row>
    <row r="464" spans="9:11" ht="28.5" customHeight="1">
      <c r="I464"/>
      <c r="J464"/>
      <c r="K464"/>
    </row>
    <row r="465" spans="9:11" ht="28.5" customHeight="1">
      <c r="I465"/>
      <c r="J465"/>
      <c r="K465"/>
    </row>
    <row r="466" spans="9:11" ht="28.5" customHeight="1">
      <c r="I466"/>
      <c r="J466"/>
      <c r="K466"/>
    </row>
    <row r="467" spans="9:11" ht="28.5" customHeight="1">
      <c r="I467"/>
      <c r="J467"/>
      <c r="K467"/>
    </row>
    <row r="468" spans="9:11" ht="28.5" customHeight="1">
      <c r="I468"/>
      <c r="J468"/>
      <c r="K468"/>
    </row>
    <row r="469" spans="9:11" ht="28.5" customHeight="1">
      <c r="I469"/>
      <c r="J469"/>
      <c r="K469"/>
    </row>
    <row r="470" spans="9:11" ht="28.5" customHeight="1">
      <c r="I470"/>
      <c r="J470"/>
      <c r="K470"/>
    </row>
    <row r="471" spans="9:11" ht="28.5" customHeight="1">
      <c r="I471"/>
      <c r="J471"/>
      <c r="K471"/>
    </row>
    <row r="472" spans="9:11" ht="28.5" customHeight="1">
      <c r="I472"/>
      <c r="J472"/>
      <c r="K472"/>
    </row>
    <row r="473" spans="9:11" ht="28.5" customHeight="1">
      <c r="I473"/>
      <c r="J473"/>
      <c r="K473"/>
    </row>
    <row r="474" spans="9:11" ht="28.5" customHeight="1">
      <c r="I474"/>
      <c r="J474"/>
      <c r="K474"/>
    </row>
    <row r="475" spans="9:11" ht="28.5" customHeight="1">
      <c r="I475"/>
      <c r="J475"/>
      <c r="K475"/>
    </row>
    <row r="476" spans="9:11" ht="28.5" customHeight="1">
      <c r="I476"/>
      <c r="J476"/>
      <c r="K476"/>
    </row>
    <row r="477" spans="9:11" ht="28.5" customHeight="1">
      <c r="I477"/>
      <c r="J477"/>
      <c r="K477"/>
    </row>
    <row r="478" spans="9:11" ht="28.5" customHeight="1">
      <c r="I478"/>
      <c r="J478"/>
      <c r="K478"/>
    </row>
    <row r="479" spans="9:11" ht="28.5" customHeight="1">
      <c r="I479"/>
      <c r="J479"/>
      <c r="K479"/>
    </row>
    <row r="480" spans="9:11" ht="28.5" customHeight="1">
      <c r="I480"/>
      <c r="J480"/>
      <c r="K480"/>
    </row>
    <row r="481" spans="9:11" ht="28.5" customHeight="1">
      <c r="I481"/>
      <c r="J481"/>
      <c r="K481"/>
    </row>
    <row r="482" spans="9:11" ht="28.5" customHeight="1">
      <c r="I482"/>
      <c r="J482"/>
      <c r="K482"/>
    </row>
    <row r="483" spans="9:11" ht="28.5" customHeight="1">
      <c r="I483"/>
      <c r="J483"/>
      <c r="K483"/>
    </row>
    <row r="484" spans="9:11" ht="28.5" customHeight="1">
      <c r="I484"/>
      <c r="J484"/>
      <c r="K484"/>
    </row>
    <row r="485" spans="9:11" ht="28.5" customHeight="1">
      <c r="I485"/>
      <c r="J485"/>
      <c r="K485"/>
    </row>
    <row r="486" spans="9:11" ht="28.5" customHeight="1">
      <c r="I486"/>
      <c r="J486"/>
      <c r="K486"/>
    </row>
    <row r="487" spans="9:11" ht="28.5" customHeight="1">
      <c r="I487"/>
      <c r="J487"/>
      <c r="K487"/>
    </row>
    <row r="488" spans="9:11" ht="28.5" customHeight="1">
      <c r="I488"/>
      <c r="J488"/>
      <c r="K488"/>
    </row>
    <row r="489" spans="9:11" ht="28.5" customHeight="1">
      <c r="I489"/>
      <c r="J489"/>
      <c r="K489"/>
    </row>
    <row r="490" spans="9:11" ht="28.5" customHeight="1">
      <c r="I490"/>
      <c r="J490"/>
      <c r="K490"/>
    </row>
    <row r="491" spans="9:11" ht="28.5" customHeight="1">
      <c r="I491"/>
      <c r="J491"/>
      <c r="K491"/>
    </row>
    <row r="492" spans="9:11" ht="28.5" customHeight="1">
      <c r="I492"/>
      <c r="J492"/>
      <c r="K492"/>
    </row>
    <row r="493" spans="9:11" ht="28.5" customHeight="1">
      <c r="I493"/>
      <c r="J493"/>
      <c r="K493"/>
    </row>
    <row r="494" spans="9:11" ht="28.5" customHeight="1">
      <c r="I494"/>
      <c r="J494"/>
      <c r="K494"/>
    </row>
    <row r="495" spans="9:11" ht="28.5" customHeight="1">
      <c r="I495"/>
      <c r="J495"/>
      <c r="K495"/>
    </row>
    <row r="496" spans="9:11" ht="28.5" customHeight="1">
      <c r="I496"/>
      <c r="J496"/>
      <c r="K496"/>
    </row>
    <row r="497" spans="9:11" ht="28.5" customHeight="1">
      <c r="I497"/>
      <c r="J497"/>
      <c r="K497"/>
    </row>
    <row r="498" spans="9:11" ht="28.5" customHeight="1">
      <c r="I498"/>
      <c r="J498"/>
      <c r="K498"/>
    </row>
    <row r="499" spans="9:11" ht="28.5" customHeight="1">
      <c r="I499"/>
      <c r="J499"/>
      <c r="K499"/>
    </row>
    <row r="500" spans="9:11" ht="28.5" customHeight="1">
      <c r="I500"/>
      <c r="J500"/>
      <c r="K500"/>
    </row>
    <row r="501" spans="9:11" ht="28.5" customHeight="1">
      <c r="I501"/>
      <c r="J501"/>
      <c r="K501"/>
    </row>
    <row r="502" spans="9:11" ht="28.5" customHeight="1">
      <c r="I502"/>
      <c r="J502"/>
      <c r="K502"/>
    </row>
    <row r="503" spans="9:11" ht="28.5" customHeight="1">
      <c r="I503"/>
      <c r="J503"/>
      <c r="K503"/>
    </row>
    <row r="504" spans="9:11" ht="28.5" customHeight="1">
      <c r="I504"/>
      <c r="J504"/>
      <c r="K504"/>
    </row>
    <row r="505" spans="9:11" ht="28.5" customHeight="1">
      <c r="I505"/>
      <c r="J505"/>
      <c r="K505"/>
    </row>
    <row r="506" spans="9:11" ht="28.5" customHeight="1">
      <c r="I506"/>
      <c r="J506"/>
      <c r="K506"/>
    </row>
    <row r="507" spans="9:11" ht="28.5" customHeight="1">
      <c r="I507"/>
      <c r="J507"/>
      <c r="K507"/>
    </row>
    <row r="508" spans="9:11" ht="28.5" customHeight="1">
      <c r="I508"/>
      <c r="J508"/>
      <c r="K508"/>
    </row>
    <row r="509" spans="9:11" ht="28.5" customHeight="1">
      <c r="I509"/>
      <c r="J509"/>
      <c r="K509"/>
    </row>
    <row r="510" spans="9:11" ht="28.5" customHeight="1">
      <c r="I510"/>
      <c r="J510"/>
      <c r="K510"/>
    </row>
    <row r="511" spans="9:11" ht="28.5" customHeight="1">
      <c r="I511"/>
      <c r="J511"/>
      <c r="K511"/>
    </row>
    <row r="512" spans="9:11" ht="28.5" customHeight="1">
      <c r="I512"/>
      <c r="J512"/>
      <c r="K512"/>
    </row>
    <row r="513" spans="9:11" ht="28.5" customHeight="1">
      <c r="I513"/>
      <c r="J513"/>
      <c r="K513"/>
    </row>
    <row r="514" spans="9:11" ht="28.5" customHeight="1">
      <c r="I514"/>
      <c r="J514"/>
      <c r="K514"/>
    </row>
    <row r="515" spans="9:11" ht="28.5" customHeight="1">
      <c r="I515"/>
      <c r="J515"/>
      <c r="K515"/>
    </row>
    <row r="516" spans="9:11" ht="28.5" customHeight="1">
      <c r="I516"/>
      <c r="J516"/>
      <c r="K516"/>
    </row>
    <row r="517" spans="9:11" ht="28.5" customHeight="1">
      <c r="I517"/>
      <c r="J517"/>
      <c r="K517"/>
    </row>
    <row r="518" spans="9:11" ht="28.5" customHeight="1">
      <c r="I518"/>
      <c r="J518"/>
      <c r="K518"/>
    </row>
    <row r="519" spans="9:11" ht="28.5" customHeight="1">
      <c r="I519"/>
      <c r="J519"/>
      <c r="K519"/>
    </row>
    <row r="520" spans="9:11" ht="28.5" customHeight="1">
      <c r="I520"/>
      <c r="J520"/>
      <c r="K520"/>
    </row>
    <row r="521" spans="9:11" ht="28.5" customHeight="1">
      <c r="I521"/>
      <c r="J521"/>
      <c r="K521"/>
    </row>
    <row r="522" spans="9:11" ht="28.5" customHeight="1">
      <c r="I522"/>
      <c r="J522"/>
      <c r="K522"/>
    </row>
    <row r="523" spans="9:11" ht="28.5" customHeight="1">
      <c r="I523"/>
      <c r="J523"/>
      <c r="K523"/>
    </row>
    <row r="524" spans="9:11" ht="28.5" customHeight="1">
      <c r="I524"/>
      <c r="J524"/>
      <c r="K524"/>
    </row>
    <row r="525" spans="9:11" ht="28.5" customHeight="1">
      <c r="I525"/>
      <c r="J525"/>
      <c r="K525"/>
    </row>
    <row r="526" spans="9:11" ht="28.5" customHeight="1">
      <c r="I526"/>
      <c r="J526"/>
      <c r="K526"/>
    </row>
    <row r="527" spans="9:11" ht="28.5" customHeight="1">
      <c r="I527"/>
      <c r="J527"/>
      <c r="K527"/>
    </row>
    <row r="528" spans="9:11" ht="28.5" customHeight="1">
      <c r="I528"/>
      <c r="J528"/>
      <c r="K528"/>
    </row>
    <row r="529" spans="9:11" ht="28.5" customHeight="1">
      <c r="I529"/>
      <c r="J529"/>
      <c r="K529"/>
    </row>
    <row r="530" spans="9:11" ht="28.5" customHeight="1">
      <c r="I530"/>
      <c r="J530"/>
      <c r="K530"/>
    </row>
    <row r="531" spans="9:11" ht="28.5" customHeight="1">
      <c r="I531"/>
      <c r="J531"/>
      <c r="K531"/>
    </row>
    <row r="532" spans="9:11" ht="28.5" customHeight="1">
      <c r="I532"/>
      <c r="J532"/>
      <c r="K532"/>
    </row>
    <row r="533" spans="9:11" ht="28.5" customHeight="1">
      <c r="I533"/>
      <c r="J533"/>
      <c r="K533"/>
    </row>
    <row r="534" spans="9:11" ht="28.5" customHeight="1">
      <c r="I534"/>
      <c r="J534"/>
      <c r="K534"/>
    </row>
    <row r="535" spans="9:11" ht="28.5" customHeight="1">
      <c r="I535"/>
      <c r="J535"/>
      <c r="K535"/>
    </row>
    <row r="536" spans="9:11" ht="28.5" customHeight="1">
      <c r="I536"/>
      <c r="J536"/>
      <c r="K536"/>
    </row>
    <row r="537" spans="9:11" ht="28.5" customHeight="1">
      <c r="I537"/>
      <c r="J537"/>
      <c r="K537"/>
    </row>
    <row r="538" spans="9:11" ht="28.5" customHeight="1">
      <c r="I538"/>
      <c r="J538"/>
      <c r="K538"/>
    </row>
    <row r="539" spans="9:11" ht="28.5" customHeight="1">
      <c r="I539"/>
      <c r="J539"/>
      <c r="K539"/>
    </row>
    <row r="540" spans="9:11" ht="28.5" customHeight="1">
      <c r="I540"/>
      <c r="J540"/>
      <c r="K540"/>
    </row>
    <row r="541" spans="9:11" ht="28.5" customHeight="1">
      <c r="I541"/>
      <c r="J541"/>
      <c r="K541"/>
    </row>
    <row r="542" spans="9:11" ht="28.5" customHeight="1">
      <c r="I542"/>
      <c r="J542"/>
      <c r="K542"/>
    </row>
    <row r="543" spans="9:11" ht="28.5" customHeight="1">
      <c r="I543"/>
      <c r="J543"/>
      <c r="K543"/>
    </row>
    <row r="544" spans="9:11" ht="28.5" customHeight="1">
      <c r="I544"/>
      <c r="J544"/>
      <c r="K544"/>
    </row>
    <row r="545" spans="9:11" ht="28.5" customHeight="1">
      <c r="I545"/>
      <c r="J545"/>
      <c r="K545"/>
    </row>
    <row r="546" spans="9:11" ht="28.5" customHeight="1">
      <c r="I546"/>
      <c r="J546"/>
      <c r="K546"/>
    </row>
    <row r="547" spans="9:11" ht="28.5" customHeight="1">
      <c r="I547"/>
      <c r="J547"/>
      <c r="K547"/>
    </row>
    <row r="548" spans="9:11" ht="28.5" customHeight="1">
      <c r="I548"/>
      <c r="J548"/>
      <c r="K548"/>
    </row>
    <row r="549" spans="9:11" ht="28.5" customHeight="1">
      <c r="I549"/>
      <c r="J549"/>
      <c r="K549"/>
    </row>
    <row r="550" spans="9:11" ht="28.5" customHeight="1">
      <c r="I550"/>
      <c r="J550"/>
      <c r="K550"/>
    </row>
    <row r="551" spans="9:11" ht="28.5" customHeight="1">
      <c r="I551"/>
      <c r="J551"/>
      <c r="K551"/>
    </row>
    <row r="552" spans="9:11" ht="28.5" customHeight="1">
      <c r="I552"/>
      <c r="J552"/>
      <c r="K552"/>
    </row>
    <row r="553" spans="9:11" ht="28.5" customHeight="1">
      <c r="I553"/>
      <c r="J553"/>
      <c r="K553"/>
    </row>
    <row r="554" spans="9:11" ht="28.5" customHeight="1">
      <c r="I554"/>
      <c r="J554"/>
      <c r="K554"/>
    </row>
    <row r="555" spans="9:11" ht="28.5" customHeight="1">
      <c r="I555"/>
      <c r="J555"/>
      <c r="K555"/>
    </row>
    <row r="556" spans="9:11" ht="28.5" customHeight="1">
      <c r="I556"/>
      <c r="J556"/>
      <c r="K556"/>
    </row>
    <row r="557" spans="9:11" ht="28.5" customHeight="1">
      <c r="I557"/>
      <c r="J557"/>
      <c r="K557"/>
    </row>
    <row r="558" spans="9:11" ht="28.5" customHeight="1">
      <c r="I558"/>
      <c r="J558"/>
      <c r="K558"/>
    </row>
    <row r="559" spans="9:11" ht="28.5" customHeight="1">
      <c r="I559"/>
      <c r="J559"/>
      <c r="K559"/>
    </row>
    <row r="560" spans="9:11" ht="28.5" customHeight="1">
      <c r="I560"/>
      <c r="J560"/>
      <c r="K560"/>
    </row>
    <row r="561" spans="9:11" ht="28.5" customHeight="1">
      <c r="I561"/>
      <c r="J561"/>
      <c r="K561"/>
    </row>
    <row r="562" spans="9:11" ht="28.5" customHeight="1">
      <c r="I562"/>
      <c r="J562"/>
      <c r="K562"/>
    </row>
    <row r="563" spans="9:11" ht="28.5" customHeight="1">
      <c r="I563"/>
      <c r="J563"/>
      <c r="K563"/>
    </row>
    <row r="564" spans="9:11" ht="28.5" customHeight="1">
      <c r="I564"/>
      <c r="J564"/>
      <c r="K564"/>
    </row>
    <row r="565" spans="9:11" ht="28.5" customHeight="1">
      <c r="I565"/>
      <c r="J565"/>
      <c r="K565"/>
    </row>
    <row r="566" spans="9:11" ht="28.5" customHeight="1">
      <c r="I566"/>
      <c r="J566"/>
      <c r="K566"/>
    </row>
    <row r="567" spans="9:11" ht="28.5" customHeight="1">
      <c r="I567"/>
      <c r="J567"/>
      <c r="K567"/>
    </row>
    <row r="568" spans="9:11" ht="28.5" customHeight="1">
      <c r="I568"/>
      <c r="J568"/>
      <c r="K568"/>
    </row>
    <row r="569" spans="9:11" ht="28.5" customHeight="1">
      <c r="I569"/>
      <c r="J569"/>
      <c r="K569"/>
    </row>
    <row r="570" spans="9:11" ht="28.5" customHeight="1">
      <c r="I570"/>
      <c r="J570"/>
      <c r="K570"/>
    </row>
    <row r="571" spans="9:11" ht="28.5" customHeight="1">
      <c r="I571"/>
      <c r="J571"/>
      <c r="K571"/>
    </row>
    <row r="572" spans="9:11" ht="28.5" customHeight="1">
      <c r="I572"/>
      <c r="J572"/>
      <c r="K572"/>
    </row>
    <row r="573" spans="9:11" ht="28.5" customHeight="1">
      <c r="I573"/>
      <c r="J573"/>
      <c r="K573"/>
    </row>
    <row r="574" spans="9:11" ht="28.5" customHeight="1">
      <c r="I574"/>
      <c r="J574"/>
      <c r="K574"/>
    </row>
    <row r="575" spans="9:11" ht="28.5" customHeight="1">
      <c r="I575"/>
      <c r="J575"/>
      <c r="K575"/>
    </row>
    <row r="576" spans="9:11" ht="28.5" customHeight="1">
      <c r="I576"/>
      <c r="J576"/>
      <c r="K576"/>
    </row>
    <row r="577" spans="9:11" ht="28.5" customHeight="1">
      <c r="I577"/>
      <c r="J577"/>
      <c r="K577"/>
    </row>
    <row r="578" spans="9:11" ht="28.5" customHeight="1">
      <c r="I578"/>
      <c r="J578"/>
      <c r="K578"/>
    </row>
    <row r="579" spans="9:11" ht="28.5" customHeight="1">
      <c r="I579"/>
      <c r="J579"/>
      <c r="K579"/>
    </row>
    <row r="580" spans="9:11" ht="28.5" customHeight="1">
      <c r="I580"/>
      <c r="J580"/>
      <c r="K580"/>
    </row>
    <row r="581" spans="9:11" ht="28.5" customHeight="1">
      <c r="I581"/>
      <c r="J581"/>
      <c r="K581"/>
    </row>
    <row r="582" spans="9:11" ht="28.5" customHeight="1">
      <c r="I582"/>
      <c r="J582"/>
      <c r="K582"/>
    </row>
    <row r="583" spans="9:11" ht="28.5" customHeight="1">
      <c r="I583"/>
      <c r="J583"/>
      <c r="K583"/>
    </row>
    <row r="584" spans="9:11" ht="28.5" customHeight="1">
      <c r="I584"/>
      <c r="J584"/>
      <c r="K584"/>
    </row>
    <row r="585" spans="9:11" ht="28.5" customHeight="1">
      <c r="I585"/>
      <c r="J585"/>
      <c r="K585"/>
    </row>
    <row r="586" spans="9:11" ht="28.5" customHeight="1">
      <c r="I586"/>
      <c r="J586"/>
      <c r="K586"/>
    </row>
    <row r="587" spans="9:11" ht="28.5" customHeight="1">
      <c r="I587"/>
      <c r="J587"/>
      <c r="K587"/>
    </row>
    <row r="588" spans="9:11" ht="28.5" customHeight="1">
      <c r="I588"/>
      <c r="J588"/>
      <c r="K588"/>
    </row>
    <row r="589" spans="9:11" ht="28.5" customHeight="1">
      <c r="I589"/>
      <c r="J589"/>
      <c r="K589"/>
    </row>
    <row r="590" spans="9:11" ht="28.5" customHeight="1">
      <c r="I590"/>
      <c r="J590"/>
      <c r="K590"/>
    </row>
    <row r="591" spans="9:11" ht="28.5" customHeight="1">
      <c r="I591"/>
      <c r="J591"/>
      <c r="K591"/>
    </row>
    <row r="592" spans="9:11" ht="28.5" customHeight="1">
      <c r="I592"/>
      <c r="J592"/>
      <c r="K592"/>
    </row>
    <row r="593" spans="9:11" ht="28.5" customHeight="1">
      <c r="I593"/>
      <c r="J593"/>
      <c r="K593"/>
    </row>
    <row r="594" spans="9:11" ht="28.5" customHeight="1">
      <c r="I594"/>
      <c r="J594"/>
      <c r="K594"/>
    </row>
    <row r="595" spans="9:11" ht="28.5" customHeight="1">
      <c r="I595"/>
      <c r="J595"/>
      <c r="K595"/>
    </row>
    <row r="596" spans="9:11" ht="28.5" customHeight="1">
      <c r="I596"/>
      <c r="J596"/>
      <c r="K596"/>
    </row>
    <row r="597" spans="9:11" ht="28.5" customHeight="1">
      <c r="I597"/>
      <c r="J597"/>
      <c r="K597"/>
    </row>
    <row r="598" spans="9:11" ht="28.5" customHeight="1">
      <c r="I598"/>
      <c r="J598"/>
      <c r="K598"/>
    </row>
    <row r="599" spans="9:11" ht="28.5" customHeight="1">
      <c r="I599"/>
      <c r="J599"/>
      <c r="K599"/>
    </row>
    <row r="600" spans="9:11" ht="28.5" customHeight="1">
      <c r="I600"/>
      <c r="J600"/>
      <c r="K600"/>
    </row>
    <row r="601" spans="9:11" ht="28.5" customHeight="1">
      <c r="I601"/>
      <c r="J601"/>
      <c r="K601"/>
    </row>
    <row r="602" spans="9:11" ht="28.5" customHeight="1">
      <c r="I602"/>
      <c r="J602"/>
      <c r="K602"/>
    </row>
    <row r="603" spans="9:11" ht="28.5" customHeight="1">
      <c r="I603"/>
      <c r="J603"/>
      <c r="K603"/>
    </row>
    <row r="604" spans="9:11" ht="28.5" customHeight="1">
      <c r="I604"/>
      <c r="J604"/>
      <c r="K604"/>
    </row>
    <row r="605" spans="9:11" ht="28.5" customHeight="1">
      <c r="I605"/>
      <c r="J605"/>
      <c r="K605"/>
    </row>
    <row r="606" spans="9:11" ht="28.5" customHeight="1">
      <c r="I606"/>
      <c r="J606"/>
      <c r="K606"/>
    </row>
    <row r="607" spans="9:11" ht="28.5" customHeight="1">
      <c r="I607"/>
      <c r="J607"/>
      <c r="K607"/>
    </row>
    <row r="608" spans="9:11" ht="28.5" customHeight="1">
      <c r="I608"/>
      <c r="J608"/>
      <c r="K608"/>
    </row>
    <row r="609" spans="9:11" ht="28.5" customHeight="1">
      <c r="I609"/>
      <c r="J609"/>
      <c r="K609"/>
    </row>
    <row r="610" spans="9:11" ht="28.5" customHeight="1">
      <c r="I610"/>
      <c r="J610"/>
      <c r="K610"/>
    </row>
    <row r="611" spans="9:11" ht="28.5" customHeight="1">
      <c r="I611"/>
      <c r="J611"/>
      <c r="K611"/>
    </row>
    <row r="612" spans="9:11" ht="28.5" customHeight="1">
      <c r="I612"/>
      <c r="J612"/>
      <c r="K612"/>
    </row>
    <row r="613" spans="9:11" ht="28.5" customHeight="1">
      <c r="I613"/>
      <c r="J613"/>
      <c r="K613"/>
    </row>
    <row r="614" spans="9:11" ht="28.5" customHeight="1">
      <c r="I614"/>
      <c r="J614"/>
      <c r="K614"/>
    </row>
    <row r="615" spans="9:11" ht="28.5" customHeight="1">
      <c r="I615"/>
      <c r="J615"/>
      <c r="K615"/>
    </row>
    <row r="616" spans="9:11" ht="28.5" customHeight="1">
      <c r="I616"/>
      <c r="J616"/>
      <c r="K616"/>
    </row>
    <row r="617" spans="9:11" ht="28.5" customHeight="1">
      <c r="I617"/>
      <c r="J617"/>
      <c r="K617"/>
    </row>
    <row r="618" spans="9:11" ht="28.5" customHeight="1">
      <c r="I618"/>
      <c r="J618"/>
      <c r="K618"/>
    </row>
    <row r="619" spans="9:11" ht="28.5" customHeight="1">
      <c r="I619"/>
      <c r="J619"/>
      <c r="K619"/>
    </row>
    <row r="620" spans="9:11" ht="28.5" customHeight="1">
      <c r="I620"/>
      <c r="J620"/>
      <c r="K620"/>
    </row>
    <row r="621" spans="9:11" ht="28.5" customHeight="1">
      <c r="I621"/>
      <c r="J621"/>
      <c r="K621"/>
    </row>
    <row r="622" spans="9:11" ht="28.5" customHeight="1">
      <c r="I622"/>
      <c r="J622"/>
      <c r="K622"/>
    </row>
    <row r="623" spans="9:11" ht="28.5" customHeight="1">
      <c r="I623"/>
      <c r="J623"/>
      <c r="K623"/>
    </row>
    <row r="624" spans="9:11" ht="28.5" customHeight="1">
      <c r="I624"/>
      <c r="J624"/>
      <c r="K624"/>
    </row>
    <row r="625" spans="9:11" ht="28.5" customHeight="1">
      <c r="I625"/>
      <c r="J625"/>
      <c r="K625"/>
    </row>
    <row r="626" spans="9:11" ht="28.5" customHeight="1">
      <c r="I626"/>
      <c r="J626"/>
      <c r="K626"/>
    </row>
    <row r="627" spans="9:11" ht="28.5" customHeight="1">
      <c r="I627"/>
      <c r="J627"/>
      <c r="K627"/>
    </row>
    <row r="628" spans="9:11" ht="28.5" customHeight="1">
      <c r="I628"/>
      <c r="J628"/>
      <c r="K628"/>
    </row>
    <row r="629" spans="9:11" ht="28.5" customHeight="1">
      <c r="I629"/>
      <c r="J629"/>
      <c r="K629"/>
    </row>
    <row r="630" spans="9:11" ht="28.5" customHeight="1">
      <c r="I630"/>
      <c r="J630"/>
      <c r="K630"/>
    </row>
    <row r="631" spans="9:11" ht="28.5" customHeight="1">
      <c r="I631"/>
      <c r="J631"/>
      <c r="K631"/>
    </row>
    <row r="632" spans="9:11" ht="28.5" customHeight="1">
      <c r="I632"/>
      <c r="J632"/>
      <c r="K632"/>
    </row>
    <row r="633" spans="9:11" ht="28.5" customHeight="1">
      <c r="I633"/>
      <c r="J633"/>
      <c r="K633"/>
    </row>
    <row r="634" spans="9:11" ht="28.5" customHeight="1">
      <c r="I634"/>
      <c r="J634"/>
      <c r="K634"/>
    </row>
    <row r="635" spans="9:11" ht="28.5" customHeight="1">
      <c r="I635"/>
      <c r="J635"/>
      <c r="K635"/>
    </row>
    <row r="636" spans="9:11" ht="28.5" customHeight="1">
      <c r="I636"/>
      <c r="J636"/>
      <c r="K636"/>
    </row>
    <row r="637" spans="9:11" ht="28.5" customHeight="1">
      <c r="I637"/>
      <c r="J637"/>
      <c r="K637"/>
    </row>
    <row r="638" spans="9:11" ht="28.5" customHeight="1">
      <c r="I638"/>
      <c r="J638"/>
      <c r="K638"/>
    </row>
    <row r="639" spans="9:11" ht="28.5" customHeight="1">
      <c r="I639"/>
      <c r="J639"/>
      <c r="K639"/>
    </row>
    <row r="640" spans="9:11" ht="28.5" customHeight="1">
      <c r="I640"/>
      <c r="J640"/>
      <c r="K640"/>
    </row>
    <row r="641" spans="9:11" ht="28.5" customHeight="1">
      <c r="I641"/>
      <c r="J641"/>
      <c r="K641"/>
    </row>
    <row r="642" spans="9:11" ht="28.5" customHeight="1">
      <c r="I642"/>
      <c r="J642"/>
      <c r="K642"/>
    </row>
    <row r="643" spans="9:11" ht="28.5" customHeight="1">
      <c r="I643"/>
      <c r="J643"/>
      <c r="K643"/>
    </row>
    <row r="644" spans="9:11" ht="28.5" customHeight="1">
      <c r="I644"/>
      <c r="J644"/>
      <c r="K644"/>
    </row>
    <row r="645" spans="9:11" ht="28.5" customHeight="1">
      <c r="I645"/>
      <c r="J645"/>
      <c r="K645"/>
    </row>
    <row r="646" spans="9:11" ht="28.5" customHeight="1">
      <c r="I646"/>
      <c r="J646"/>
      <c r="K646"/>
    </row>
    <row r="647" spans="9:11" ht="28.5" customHeight="1">
      <c r="I647"/>
      <c r="J647"/>
      <c r="K647"/>
    </row>
    <row r="648" spans="9:11" ht="28.5" customHeight="1">
      <c r="I648"/>
      <c r="J648"/>
      <c r="K648"/>
    </row>
    <row r="649" spans="9:11" ht="28.5" customHeight="1">
      <c r="I649"/>
      <c r="J649"/>
      <c r="K649"/>
    </row>
    <row r="650" spans="9:11" ht="28.5" customHeight="1">
      <c r="I650"/>
      <c r="J650"/>
      <c r="K650"/>
    </row>
    <row r="651" spans="9:11" ht="28.5" customHeight="1">
      <c r="I651"/>
      <c r="J651"/>
      <c r="K651"/>
    </row>
    <row r="652" spans="9:11" ht="28.5" customHeight="1">
      <c r="I652"/>
      <c r="J652"/>
      <c r="K652"/>
    </row>
    <row r="653" spans="9:11" ht="28.5" customHeight="1">
      <c r="I653"/>
      <c r="J653"/>
      <c r="K653"/>
    </row>
    <row r="654" spans="9:11" ht="28.5" customHeight="1">
      <c r="I654"/>
      <c r="J654"/>
      <c r="K654"/>
    </row>
    <row r="655" spans="9:11" ht="28.5" customHeight="1">
      <c r="I655"/>
      <c r="J655"/>
      <c r="K655"/>
    </row>
    <row r="656" spans="9:11" ht="28.5" customHeight="1">
      <c r="I656"/>
      <c r="J656"/>
      <c r="K656"/>
    </row>
    <row r="657" spans="9:11" ht="28.5" customHeight="1">
      <c r="I657"/>
      <c r="J657"/>
      <c r="K657"/>
    </row>
    <row r="658" spans="9:11" ht="28.5" customHeight="1">
      <c r="I658"/>
      <c r="J658"/>
      <c r="K658"/>
    </row>
    <row r="659" spans="9:11" ht="28.5" customHeight="1">
      <c r="I659"/>
      <c r="J659"/>
      <c r="K659"/>
    </row>
    <row r="660" spans="9:11" ht="28.5" customHeight="1">
      <c r="I660"/>
      <c r="J660"/>
      <c r="K660"/>
    </row>
    <row r="661" spans="9:11" ht="28.5" customHeight="1">
      <c r="I661"/>
      <c r="J661"/>
      <c r="K661"/>
    </row>
    <row r="662" spans="9:11" ht="28.5" customHeight="1">
      <c r="I662"/>
      <c r="J662"/>
      <c r="K662"/>
    </row>
    <row r="663" spans="9:11" ht="28.5" customHeight="1">
      <c r="I663"/>
      <c r="J663"/>
      <c r="K663"/>
    </row>
    <row r="664" spans="9:11" ht="28.5" customHeight="1">
      <c r="I664"/>
      <c r="J664"/>
      <c r="K664"/>
    </row>
    <row r="665" spans="9:11" ht="28.5" customHeight="1">
      <c r="I665"/>
      <c r="J665"/>
      <c r="K665"/>
    </row>
  </sheetData>
  <mergeCells count="6">
    <mergeCell ref="B24:D24"/>
    <mergeCell ref="M9:O10"/>
    <mergeCell ref="I4:M5"/>
    <mergeCell ref="I2:N2"/>
    <mergeCell ref="I8:K8"/>
    <mergeCell ref="M8:O8"/>
  </mergeCells>
  <conditionalFormatting sqref="O14:O21 K14:K21">
    <cfRule type="expression" priority="1" dxfId="3" stopIfTrue="1">
      <formula>EstFérié(I14)</formula>
    </cfRule>
    <cfRule type="expression" priority="2" dxfId="4" stopIfTrue="1">
      <formula>MOD(I14,7)=0</formula>
    </cfRule>
    <cfRule type="expression" priority="3" dxfId="5" stopIfTrue="1">
      <formula>MOD(I14,7)=1</formula>
    </cfRule>
  </conditionalFormatting>
  <conditionalFormatting sqref="N14:N21 J14:J21">
    <cfRule type="expression" priority="4" dxfId="3" stopIfTrue="1">
      <formula>EstFérié(I14)</formula>
    </cfRule>
    <cfRule type="expression" priority="5" dxfId="4" stopIfTrue="1">
      <formula>MOD(I14,7)=0</formula>
    </cfRule>
    <cfRule type="expression" priority="6" dxfId="5" stopIfTrue="1">
      <formula>MOD(I14,7)=1</formula>
    </cfRule>
  </conditionalFormatting>
  <conditionalFormatting sqref="M14:M21 I14:I21">
    <cfRule type="expression" priority="7" dxfId="9" stopIfTrue="1">
      <formula>EstFérié(I14)</formula>
    </cfRule>
    <cfRule type="expression" priority="8" dxfId="4" stopIfTrue="1">
      <formula>MOD(I14,7)=0</formula>
    </cfRule>
    <cfRule type="expression" priority="9" dxfId="5" stopIfTrue="1">
      <formula>MOD(I14,7)=1</formula>
    </cfRule>
  </conditionalFormatting>
  <conditionalFormatting sqref="I1">
    <cfRule type="expression" priority="10" dxfId="9" stopIfTrue="1">
      <formula>OR(I1=DateClef,EstFérié(I1))</formula>
    </cfRule>
    <cfRule type="expression" priority="11" dxfId="4" stopIfTrue="1">
      <formula>MOD(I1,7)=0</formula>
    </cfRule>
    <cfRule type="expression" priority="12" dxfId="5" stopIfTrue="1">
      <formula>MOD(I1,7)=1</formula>
    </cfRule>
  </conditionalFormatting>
  <hyperlinks>
    <hyperlink ref="D14" r:id="rId1" display="cours excel de JMS"/>
    <hyperlink ref="I4:J5" r:id="rId2" tooltip="les remerciements sont acceptés..." display="écrire à l'auteur ?"/>
    <hyperlink ref="I4:M5" r:id="rId3" tooltip="les remerciements sont acceptés..." display="écrire à l'auteur ?"/>
    <hyperlink ref="I2" r:id="rId4" display="la dernière version de cette feuille ?"/>
    <hyperlink ref="I2:N2" r:id="rId5" tooltip="il faut avoir une connexion Internet (ou Intranet)" display="site du téléchargement de la dernière version"/>
    <hyperlink ref="B24" r:id="rId6" display="http://wwwusr.obspm.fr/aim/Astro/TP/TP14/Calend1W.pdf"/>
  </hyperlinks>
  <printOptions horizontalCentered="1"/>
  <pageMargins left="0.4" right="0.4" top="0.8999999999999999" bottom="0.6" header="0.5" footer="0.26"/>
  <pageSetup fitToHeight="1" fitToWidth="1" horizontalDpi="600" verticalDpi="600" orientation="landscape" paperSize="9" scale="74" r:id="rId10"/>
  <headerFooter alignWithMargins="0">
    <oddHeader>&amp;C&amp;"Arial,Gras"&amp;14&amp;A&amp;R&amp;"Arial,Gras"&amp;12jeanmarc.stoeffler@doublevez.com</oddHeader>
    <oddFooter>&amp;Lhttp://doublevez.com&amp;Cpage &amp;P/&amp;N&amp;R&amp;7U:\_\Excel\Calendrier_magique\calendrier_automatique.xls</oddFooter>
  </headerFooter>
  <drawing r:id="rId9"/>
  <legacyDrawing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calendrier automatique</dc:title>
  <dc:subject/>
  <dc:creator>jeanmarc.stoeffler@doublevez.com</dc:creator>
  <cp:keywords/>
  <dc:description>site Excel : http://www.doublevez.com</dc:description>
  <cp:lastModifiedBy>J-Marc Stoeffler</cp:lastModifiedBy>
  <cp:lastPrinted>2006-03-20T10:06:36Z</cp:lastPrinted>
  <dcterms:created xsi:type="dcterms:W3CDTF">2003-07-23T22:25:53Z</dcterms:created>
  <dcterms:modified xsi:type="dcterms:W3CDTF">2008-01-04T23:09:05Z</dcterms:modified>
  <cp:category>bijou de la technologie Bureautique...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